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75" yWindow="-75" windowWidth="15165" windowHeight="8310" tabRatio="836"/>
  </bookViews>
  <sheets>
    <sheet name="Instructions" sheetId="2" r:id="rId1"/>
    <sheet name="Gene Table" sheetId="11" r:id="rId2"/>
    <sheet name="Test Sample Data" sheetId="1" r:id="rId3"/>
    <sheet name="Control Sample Data" sheetId="7" r:id="rId4"/>
    <sheet name="Choose Housekeeping Genes" sheetId="9" r:id="rId5"/>
    <sheet name="QC Report" sheetId="4" r:id="rId6"/>
    <sheet name="Results" sheetId="8" r:id="rId7"/>
    <sheet name="3D Profile" sheetId="14" r:id="rId8"/>
    <sheet name="Data for 3D Profile" sheetId="13" r:id="rId9"/>
    <sheet name="Scatter Plot" sheetId="15" r:id="rId10"/>
    <sheet name="Volcano Plot" sheetId="16" r:id="rId11"/>
    <sheet name="Calculations" sheetId="12" r:id="rId12"/>
    <sheet name="Gene List" sheetId="17" state="hidden" r:id="rId13"/>
  </sheets>
  <externalReferences>
    <externalReference r:id="rId14"/>
  </externalReferences>
  <definedNames>
    <definedName name="new">[1]newLot!$E$5:$E$132</definedName>
    <definedName name="old">[1]oldLot!$E$5:$E$132</definedName>
  </definedNames>
  <calcPr calcId="125725"/>
</workbook>
</file>

<file path=xl/calcChain.xml><?xml version="1.0" encoding="utf-8"?>
<calcChain xmlns="http://schemas.openxmlformats.org/spreadsheetml/2006/main">
  <c r="B5" i="12"/>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4"/>
  <c r="B4" i="7"/>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3"/>
  <c r="B99" i="1"/>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3"/>
  <c r="D25" i="9" l="1"/>
  <c r="E25"/>
  <c r="D26"/>
  <c r="E26"/>
  <c r="D27"/>
  <c r="E27"/>
  <c r="D28"/>
  <c r="E28"/>
  <c r="D29"/>
  <c r="E29"/>
  <c r="D30"/>
  <c r="E30"/>
  <c r="D31"/>
  <c r="E31"/>
  <c r="D32"/>
  <c r="E32"/>
  <c r="D33"/>
  <c r="E33"/>
  <c r="D34"/>
  <c r="E34"/>
  <c r="D35"/>
  <c r="E35"/>
  <c r="D36"/>
  <c r="E36"/>
  <c r="D37"/>
  <c r="E37"/>
  <c r="D38"/>
  <c r="E38"/>
  <c r="D39"/>
  <c r="E39"/>
  <c r="D40"/>
  <c r="E40"/>
  <c r="D41"/>
  <c r="E41"/>
  <c r="D42"/>
  <c r="E42"/>
  <c r="D43"/>
  <c r="E43"/>
  <c r="E24"/>
  <c r="D24"/>
  <c r="Z106" i="12"/>
  <c r="AA106"/>
  <c r="AB106"/>
  <c r="AC106"/>
  <c r="AD106"/>
  <c r="AE106"/>
  <c r="AF106"/>
  <c r="AG106"/>
  <c r="AH106"/>
  <c r="AI106"/>
  <c r="Z107"/>
  <c r="AA107"/>
  <c r="AB107"/>
  <c r="AC107"/>
  <c r="AD107"/>
  <c r="AE107"/>
  <c r="AF107"/>
  <c r="AG107"/>
  <c r="AH107"/>
  <c r="AI107"/>
  <c r="Z108"/>
  <c r="AA108"/>
  <c r="AB108"/>
  <c r="AC108"/>
  <c r="AD108"/>
  <c r="AE108"/>
  <c r="AF108"/>
  <c r="AG108"/>
  <c r="AH108"/>
  <c r="AI108"/>
  <c r="Z109"/>
  <c r="AA109"/>
  <c r="AB109"/>
  <c r="AC109"/>
  <c r="AD109"/>
  <c r="AE109"/>
  <c r="AF109"/>
  <c r="AG109"/>
  <c r="AH109"/>
  <c r="AI109"/>
  <c r="Z110"/>
  <c r="AA110"/>
  <c r="AB110"/>
  <c r="AC110"/>
  <c r="AD110"/>
  <c r="AE110"/>
  <c r="AF110"/>
  <c r="AG110"/>
  <c r="AH110"/>
  <c r="AI110"/>
  <c r="Z111"/>
  <c r="AA111"/>
  <c r="AB111"/>
  <c r="AC111"/>
  <c r="AD111"/>
  <c r="AE111"/>
  <c r="AF111"/>
  <c r="AG111"/>
  <c r="AH111"/>
  <c r="AI111"/>
  <c r="Z112"/>
  <c r="AA112"/>
  <c r="AB112"/>
  <c r="AC112"/>
  <c r="AD112"/>
  <c r="AE112"/>
  <c r="AF112"/>
  <c r="AG112"/>
  <c r="AH112"/>
  <c r="AI112"/>
  <c r="Z113"/>
  <c r="AA113"/>
  <c r="AB113"/>
  <c r="AC113"/>
  <c r="AD113"/>
  <c r="AE113"/>
  <c r="AF113"/>
  <c r="AG113"/>
  <c r="AH113"/>
  <c r="AI113"/>
  <c r="Z114"/>
  <c r="AA114"/>
  <c r="AB114"/>
  <c r="AC114"/>
  <c r="AD114"/>
  <c r="AE114"/>
  <c r="AF114"/>
  <c r="AG114"/>
  <c r="AH114"/>
  <c r="AI114"/>
  <c r="Z115"/>
  <c r="AA115"/>
  <c r="AB115"/>
  <c r="AC115"/>
  <c r="AD115"/>
  <c r="AE115"/>
  <c r="AF115"/>
  <c r="AG115"/>
  <c r="AH115"/>
  <c r="AI115"/>
  <c r="Z116"/>
  <c r="AA116"/>
  <c r="AB116"/>
  <c r="AC116"/>
  <c r="AD116"/>
  <c r="AE116"/>
  <c r="AF116"/>
  <c r="AG116"/>
  <c r="AH116"/>
  <c r="AI116"/>
  <c r="Z117"/>
  <c r="AA117"/>
  <c r="AB117"/>
  <c r="AC117"/>
  <c r="AD117"/>
  <c r="AE117"/>
  <c r="AF117"/>
  <c r="AG117"/>
  <c r="AH117"/>
  <c r="AI117"/>
  <c r="Z118"/>
  <c r="AA118"/>
  <c r="AB118"/>
  <c r="AC118"/>
  <c r="AD118"/>
  <c r="AE118"/>
  <c r="AF118"/>
  <c r="AG118"/>
  <c r="AH118"/>
  <c r="AI118"/>
  <c r="Z119"/>
  <c r="AA119"/>
  <c r="AB119"/>
  <c r="AC119"/>
  <c r="AD119"/>
  <c r="AE119"/>
  <c r="AF119"/>
  <c r="AG119"/>
  <c r="AH119"/>
  <c r="AI119"/>
  <c r="Q192"/>
  <c r="Q193"/>
  <c r="C50" i="4"/>
  <c r="Q194" i="12"/>
  <c r="Q195"/>
  <c r="C48" i="4" s="1"/>
  <c r="R192" i="12"/>
  <c r="R193"/>
  <c r="D50" i="4" s="1"/>
  <c r="R194" i="12"/>
  <c r="R195"/>
  <c r="D48" i="4" s="1"/>
  <c r="S192" i="12"/>
  <c r="S193"/>
  <c r="E50" i="4" s="1"/>
  <c r="S194" i="12"/>
  <c r="S195"/>
  <c r="T192"/>
  <c r="T193"/>
  <c r="T194"/>
  <c r="T195"/>
  <c r="U192"/>
  <c r="U193"/>
  <c r="G50" i="4" s="1"/>
  <c r="U194" i="12"/>
  <c r="U195"/>
  <c r="V192"/>
  <c r="V193"/>
  <c r="V194"/>
  <c r="V195"/>
  <c r="W192"/>
  <c r="W193"/>
  <c r="W194"/>
  <c r="W195"/>
  <c r="X192"/>
  <c r="X193"/>
  <c r="X194"/>
  <c r="X195"/>
  <c r="Y192"/>
  <c r="Y193"/>
  <c r="K50" i="4" s="1"/>
  <c r="Y194" i="12"/>
  <c r="Y195"/>
  <c r="P192"/>
  <c r="P193"/>
  <c r="P194"/>
  <c r="P195"/>
  <c r="E192"/>
  <c r="E193"/>
  <c r="C44" i="4" s="1"/>
  <c r="E194" i="12"/>
  <c r="E195"/>
  <c r="F192"/>
  <c r="F193"/>
  <c r="F194"/>
  <c r="F195"/>
  <c r="G192"/>
  <c r="G193"/>
  <c r="E44" i="4" s="1"/>
  <c r="G194" i="12"/>
  <c r="G195"/>
  <c r="H192"/>
  <c r="H193"/>
  <c r="H194"/>
  <c r="H195"/>
  <c r="I192"/>
  <c r="I193"/>
  <c r="I194"/>
  <c r="I195"/>
  <c r="J192"/>
  <c r="J193"/>
  <c r="J194"/>
  <c r="J195"/>
  <c r="K192"/>
  <c r="K193"/>
  <c r="I44" i="4" s="1"/>
  <c r="K194" i="12"/>
  <c r="K195"/>
  <c r="L192"/>
  <c r="L193"/>
  <c r="L194"/>
  <c r="L195"/>
  <c r="J42" i="4" s="1"/>
  <c r="M192" i="12"/>
  <c r="M193"/>
  <c r="K44" i="4" s="1"/>
  <c r="M194" i="12"/>
  <c r="M195"/>
  <c r="D192"/>
  <c r="D193"/>
  <c r="D194"/>
  <c r="D195"/>
  <c r="Q96"/>
  <c r="Q97"/>
  <c r="C18" i="4" s="1"/>
  <c r="Q98" i="12"/>
  <c r="Q99"/>
  <c r="R96"/>
  <c r="R97"/>
  <c r="R98"/>
  <c r="R99"/>
  <c r="S96"/>
  <c r="S97"/>
  <c r="S98"/>
  <c r="S99"/>
  <c r="T96"/>
  <c r="T97"/>
  <c r="T98"/>
  <c r="T99"/>
  <c r="U96"/>
  <c r="U97"/>
  <c r="U98"/>
  <c r="U99"/>
  <c r="V96"/>
  <c r="V97"/>
  <c r="V98"/>
  <c r="V99"/>
  <c r="W96"/>
  <c r="W97"/>
  <c r="W98"/>
  <c r="W99"/>
  <c r="X96"/>
  <c r="X97"/>
  <c r="X98"/>
  <c r="X99"/>
  <c r="Y96"/>
  <c r="Y97"/>
  <c r="Y98"/>
  <c r="Y99"/>
  <c r="P96"/>
  <c r="P97"/>
  <c r="P98"/>
  <c r="P99"/>
  <c r="E96"/>
  <c r="E97"/>
  <c r="E98"/>
  <c r="E99"/>
  <c r="F96"/>
  <c r="F97"/>
  <c r="F98"/>
  <c r="F99"/>
  <c r="G96"/>
  <c r="G97"/>
  <c r="E12" i="4"/>
  <c r="G98" i="12"/>
  <c r="G99"/>
  <c r="E10" i="4" s="1"/>
  <c r="H96" i="12"/>
  <c r="H97"/>
  <c r="F12" i="4" s="1"/>
  <c r="H98" i="12"/>
  <c r="H99"/>
  <c r="F10" i="4" s="1"/>
  <c r="I96" i="12"/>
  <c r="I97"/>
  <c r="G12" i="4" s="1"/>
  <c r="I98" i="12"/>
  <c r="I99"/>
  <c r="J96"/>
  <c r="J97"/>
  <c r="J98"/>
  <c r="J99"/>
  <c r="K96"/>
  <c r="K97"/>
  <c r="I12" i="4" s="1"/>
  <c r="K98" i="12"/>
  <c r="K99"/>
  <c r="L96"/>
  <c r="L97"/>
  <c r="L98"/>
  <c r="L99"/>
  <c r="M96"/>
  <c r="M97"/>
  <c r="M98"/>
  <c r="M99"/>
  <c r="D96"/>
  <c r="D97"/>
  <c r="D98"/>
  <c r="D99"/>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B32" i="4" s="1"/>
  <c r="B33" s="1"/>
  <c r="D89" i="12"/>
  <c r="D90"/>
  <c r="D91"/>
  <c r="D92"/>
  <c r="D93"/>
  <c r="D94"/>
  <c r="D95"/>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B64" i="4" s="1"/>
  <c r="B65" s="1"/>
  <c r="D185" i="12"/>
  <c r="D186"/>
  <c r="D187"/>
  <c r="Z101" s="1"/>
  <c r="D188"/>
  <c r="Z102" s="1"/>
  <c r="D189"/>
  <c r="Z103" s="1"/>
  <c r="D190"/>
  <c r="Z104" s="1"/>
  <c r="D191"/>
  <c r="Z105" s="1"/>
  <c r="D4"/>
  <c r="P4" i="9"/>
  <c r="Q4"/>
  <c r="R4"/>
  <c r="S4"/>
  <c r="T4"/>
  <c r="U4"/>
  <c r="V4"/>
  <c r="W4"/>
  <c r="X4"/>
  <c r="Y4"/>
  <c r="P5"/>
  <c r="Q5"/>
  <c r="R5"/>
  <c r="S5"/>
  <c r="T5"/>
  <c r="U5"/>
  <c r="V5"/>
  <c r="W5"/>
  <c r="X5"/>
  <c r="Y5"/>
  <c r="P6"/>
  <c r="Q6"/>
  <c r="R6"/>
  <c r="S6"/>
  <c r="T6"/>
  <c r="U6"/>
  <c r="V6"/>
  <c r="W6"/>
  <c r="X6"/>
  <c r="Y6"/>
  <c r="P7"/>
  <c r="Q7"/>
  <c r="R7"/>
  <c r="S7"/>
  <c r="T7"/>
  <c r="U7"/>
  <c r="V7"/>
  <c r="W7"/>
  <c r="X7"/>
  <c r="Y7"/>
  <c r="P8"/>
  <c r="Q8"/>
  <c r="R8"/>
  <c r="S8"/>
  <c r="T8"/>
  <c r="U8"/>
  <c r="V8"/>
  <c r="W8"/>
  <c r="X8"/>
  <c r="Y8"/>
  <c r="P9"/>
  <c r="Q9"/>
  <c r="R9"/>
  <c r="S9"/>
  <c r="T9"/>
  <c r="U9"/>
  <c r="V9"/>
  <c r="W9"/>
  <c r="X9"/>
  <c r="Y9"/>
  <c r="P10"/>
  <c r="Q10"/>
  <c r="R10"/>
  <c r="S10"/>
  <c r="T10"/>
  <c r="U10"/>
  <c r="V10"/>
  <c r="W10"/>
  <c r="X10"/>
  <c r="Y10"/>
  <c r="P11"/>
  <c r="Q11"/>
  <c r="R11"/>
  <c r="S11"/>
  <c r="T11"/>
  <c r="U11"/>
  <c r="V11"/>
  <c r="W11"/>
  <c r="X11"/>
  <c r="Y11"/>
  <c r="P12"/>
  <c r="Q12"/>
  <c r="R12"/>
  <c r="S12"/>
  <c r="T12"/>
  <c r="U12"/>
  <c r="V12"/>
  <c r="W12"/>
  <c r="X12"/>
  <c r="Y12"/>
  <c r="P13"/>
  <c r="Q13"/>
  <c r="R13"/>
  <c r="S13"/>
  <c r="T13"/>
  <c r="U13"/>
  <c r="V13"/>
  <c r="W13"/>
  <c r="X13"/>
  <c r="Y13"/>
  <c r="P14"/>
  <c r="Q14"/>
  <c r="R14"/>
  <c r="S14"/>
  <c r="T14"/>
  <c r="U14"/>
  <c r="V14"/>
  <c r="W14"/>
  <c r="X14"/>
  <c r="Y14"/>
  <c r="P15"/>
  <c r="Q15"/>
  <c r="R15"/>
  <c r="S15"/>
  <c r="T15"/>
  <c r="U15"/>
  <c r="V15"/>
  <c r="W15"/>
  <c r="X15"/>
  <c r="Y15"/>
  <c r="P16"/>
  <c r="Q16"/>
  <c r="R16"/>
  <c r="S16"/>
  <c r="T16"/>
  <c r="U16"/>
  <c r="V16"/>
  <c r="W16"/>
  <c r="X16"/>
  <c r="Y16"/>
  <c r="P17"/>
  <c r="Q17"/>
  <c r="R17"/>
  <c r="S17"/>
  <c r="T17"/>
  <c r="U17"/>
  <c r="V17"/>
  <c r="W17"/>
  <c r="X17"/>
  <c r="Y17"/>
  <c r="P18"/>
  <c r="Q18"/>
  <c r="R18"/>
  <c r="S18"/>
  <c r="T18"/>
  <c r="U18"/>
  <c r="V18"/>
  <c r="W18"/>
  <c r="X18"/>
  <c r="Y18"/>
  <c r="P19"/>
  <c r="Q19"/>
  <c r="R19"/>
  <c r="S19"/>
  <c r="T19"/>
  <c r="U19"/>
  <c r="V19"/>
  <c r="W19"/>
  <c r="X19"/>
  <c r="Y19"/>
  <c r="P20"/>
  <c r="Q20"/>
  <c r="R20"/>
  <c r="S20"/>
  <c r="T20"/>
  <c r="U20"/>
  <c r="V20"/>
  <c r="W20"/>
  <c r="X20"/>
  <c r="Y20"/>
  <c r="P21"/>
  <c r="Q21"/>
  <c r="R21"/>
  <c r="S21"/>
  <c r="T21"/>
  <c r="U21"/>
  <c r="V21"/>
  <c r="W21"/>
  <c r="X21"/>
  <c r="Y21"/>
  <c r="P22"/>
  <c r="Q22"/>
  <c r="R22"/>
  <c r="S22"/>
  <c r="T22"/>
  <c r="U22"/>
  <c r="V22"/>
  <c r="W22"/>
  <c r="X22"/>
  <c r="Y22"/>
  <c r="Y3"/>
  <c r="X3"/>
  <c r="W3"/>
  <c r="V3"/>
  <c r="U3"/>
  <c r="T3"/>
  <c r="S3"/>
  <c r="R3"/>
  <c r="Q3"/>
  <c r="D4"/>
  <c r="E4"/>
  <c r="F4"/>
  <c r="G4"/>
  <c r="H4"/>
  <c r="I4"/>
  <c r="J4"/>
  <c r="K4"/>
  <c r="L4"/>
  <c r="M4"/>
  <c r="D5"/>
  <c r="E5"/>
  <c r="F5"/>
  <c r="G5"/>
  <c r="H5"/>
  <c r="I5"/>
  <c r="J5"/>
  <c r="K5"/>
  <c r="L5"/>
  <c r="M5"/>
  <c r="D6"/>
  <c r="E6"/>
  <c r="F6"/>
  <c r="G6"/>
  <c r="H6"/>
  <c r="I6"/>
  <c r="J6"/>
  <c r="K6"/>
  <c r="L6"/>
  <c r="M6"/>
  <c r="D7"/>
  <c r="E7"/>
  <c r="F7"/>
  <c r="G7"/>
  <c r="H7"/>
  <c r="I7"/>
  <c r="J7"/>
  <c r="K7"/>
  <c r="L7"/>
  <c r="M7"/>
  <c r="D8"/>
  <c r="E8"/>
  <c r="F8"/>
  <c r="G8"/>
  <c r="H8"/>
  <c r="I8"/>
  <c r="J8"/>
  <c r="K8"/>
  <c r="L8"/>
  <c r="M8"/>
  <c r="D9"/>
  <c r="E9"/>
  <c r="F9"/>
  <c r="G9"/>
  <c r="H9"/>
  <c r="I9"/>
  <c r="J9"/>
  <c r="K9"/>
  <c r="L9"/>
  <c r="M9"/>
  <c r="D10"/>
  <c r="E10"/>
  <c r="F10"/>
  <c r="G10"/>
  <c r="H10"/>
  <c r="I10"/>
  <c r="J10"/>
  <c r="K10"/>
  <c r="L10"/>
  <c r="M10"/>
  <c r="D11"/>
  <c r="E11"/>
  <c r="F11"/>
  <c r="G11"/>
  <c r="H11"/>
  <c r="I11"/>
  <c r="J11"/>
  <c r="K11"/>
  <c r="L11"/>
  <c r="M11"/>
  <c r="D12"/>
  <c r="E12"/>
  <c r="F12"/>
  <c r="G12"/>
  <c r="H12"/>
  <c r="I12"/>
  <c r="J12"/>
  <c r="K12"/>
  <c r="L12"/>
  <c r="M12"/>
  <c r="D13"/>
  <c r="E13"/>
  <c r="F13"/>
  <c r="G13"/>
  <c r="H13"/>
  <c r="I13"/>
  <c r="J13"/>
  <c r="K13"/>
  <c r="L13"/>
  <c r="M13"/>
  <c r="D14"/>
  <c r="E14"/>
  <c r="F14"/>
  <c r="G14"/>
  <c r="H14"/>
  <c r="I14"/>
  <c r="J14"/>
  <c r="K14"/>
  <c r="L14"/>
  <c r="M14"/>
  <c r="D15"/>
  <c r="E15"/>
  <c r="F15"/>
  <c r="G15"/>
  <c r="H15"/>
  <c r="I15"/>
  <c r="J15"/>
  <c r="K15"/>
  <c r="L15"/>
  <c r="M15"/>
  <c r="D16"/>
  <c r="E16"/>
  <c r="F16"/>
  <c r="G16"/>
  <c r="H16"/>
  <c r="I16"/>
  <c r="J16"/>
  <c r="K16"/>
  <c r="L16"/>
  <c r="M16"/>
  <c r="D17"/>
  <c r="E17"/>
  <c r="F17"/>
  <c r="G17"/>
  <c r="H17"/>
  <c r="I17"/>
  <c r="J17"/>
  <c r="K17"/>
  <c r="L17"/>
  <c r="M17"/>
  <c r="D18"/>
  <c r="E18"/>
  <c r="F18"/>
  <c r="G18"/>
  <c r="H18"/>
  <c r="I18"/>
  <c r="J18"/>
  <c r="K18"/>
  <c r="L18"/>
  <c r="M18"/>
  <c r="D19"/>
  <c r="E19"/>
  <c r="F19"/>
  <c r="G19"/>
  <c r="H19"/>
  <c r="I19"/>
  <c r="J19"/>
  <c r="K19"/>
  <c r="L19"/>
  <c r="M19"/>
  <c r="D20"/>
  <c r="E20"/>
  <c r="F20"/>
  <c r="G20"/>
  <c r="H20"/>
  <c r="I20"/>
  <c r="J20"/>
  <c r="K20"/>
  <c r="L20"/>
  <c r="M20"/>
  <c r="D21"/>
  <c r="E21"/>
  <c r="F21"/>
  <c r="G21"/>
  <c r="H21"/>
  <c r="I21"/>
  <c r="J21"/>
  <c r="K21"/>
  <c r="L21"/>
  <c r="M21"/>
  <c r="D22"/>
  <c r="E22"/>
  <c r="F22"/>
  <c r="G22"/>
  <c r="H22"/>
  <c r="I22"/>
  <c r="J22"/>
  <c r="K22"/>
  <c r="L22"/>
  <c r="M22"/>
  <c r="M3"/>
  <c r="L3"/>
  <c r="K3"/>
  <c r="J3"/>
  <c r="I3"/>
  <c r="H3"/>
  <c r="G3"/>
  <c r="F3"/>
  <c r="E3"/>
  <c r="B25"/>
  <c r="B26"/>
  <c r="B27"/>
  <c r="B28"/>
  <c r="B29"/>
  <c r="B30"/>
  <c r="B31"/>
  <c r="B32"/>
  <c r="B33"/>
  <c r="B34"/>
  <c r="B35"/>
  <c r="B36"/>
  <c r="B37"/>
  <c r="B38"/>
  <c r="B39"/>
  <c r="B40"/>
  <c r="B41"/>
  <c r="B42"/>
  <c r="B43"/>
  <c r="B24"/>
  <c r="B3"/>
  <c r="C25"/>
  <c r="P25"/>
  <c r="Q25"/>
  <c r="R25"/>
  <c r="S25"/>
  <c r="T25"/>
  <c r="U25"/>
  <c r="V25"/>
  <c r="W25"/>
  <c r="X25"/>
  <c r="Y25"/>
  <c r="C26"/>
  <c r="P26" s="1"/>
  <c r="C27"/>
  <c r="P27" s="1"/>
  <c r="S27"/>
  <c r="W27"/>
  <c r="C28"/>
  <c r="P28" s="1"/>
  <c r="W28"/>
  <c r="C29"/>
  <c r="P29" s="1"/>
  <c r="Q29"/>
  <c r="S29"/>
  <c r="U29"/>
  <c r="W29"/>
  <c r="Y29"/>
  <c r="C30"/>
  <c r="P30" s="1"/>
  <c r="S30"/>
  <c r="W30"/>
  <c r="C31"/>
  <c r="P31" s="1"/>
  <c r="W31"/>
  <c r="C32"/>
  <c r="P32" s="1"/>
  <c r="S32"/>
  <c r="W32"/>
  <c r="C33"/>
  <c r="P33" s="1"/>
  <c r="S33"/>
  <c r="W33"/>
  <c r="C34"/>
  <c r="P34" s="1"/>
  <c r="W34"/>
  <c r="C35"/>
  <c r="P35" s="1"/>
  <c r="S35"/>
  <c r="W35"/>
  <c r="C36"/>
  <c r="P36" s="1"/>
  <c r="W36"/>
  <c r="C37"/>
  <c r="P37" s="1"/>
  <c r="Q37"/>
  <c r="S37"/>
  <c r="U37"/>
  <c r="W37"/>
  <c r="Y37"/>
  <c r="C38"/>
  <c r="P38" s="1"/>
  <c r="S38"/>
  <c r="W38"/>
  <c r="C39"/>
  <c r="P39" s="1"/>
  <c r="W39"/>
  <c r="C40"/>
  <c r="P40" s="1"/>
  <c r="S40"/>
  <c r="W40"/>
  <c r="C41"/>
  <c r="P41" s="1"/>
  <c r="S41"/>
  <c r="W41"/>
  <c r="C42"/>
  <c r="P42" s="1"/>
  <c r="W42"/>
  <c r="C43"/>
  <c r="P43" s="1"/>
  <c r="S43"/>
  <c r="W43"/>
  <c r="C24"/>
  <c r="Y24" s="1"/>
  <c r="R24"/>
  <c r="B22"/>
  <c r="B4"/>
  <c r="B5"/>
  <c r="B6"/>
  <c r="B7"/>
  <c r="B8"/>
  <c r="B9"/>
  <c r="B10"/>
  <c r="B11"/>
  <c r="B12"/>
  <c r="B13"/>
  <c r="B14"/>
  <c r="B15"/>
  <c r="B16"/>
  <c r="B17"/>
  <c r="B18"/>
  <c r="B19"/>
  <c r="B20"/>
  <c r="B21"/>
  <c r="Z4" i="12"/>
  <c r="Z5"/>
  <c r="Z6"/>
  <c r="Z7"/>
  <c r="Z8"/>
  <c r="Z9"/>
  <c r="Z10"/>
  <c r="Z11"/>
  <c r="Z12"/>
  <c r="Z13"/>
  <c r="Z14"/>
  <c r="Z15"/>
  <c r="Z16"/>
  <c r="Z17"/>
  <c r="Z18"/>
  <c r="Z19"/>
  <c r="Z20"/>
  <c r="Z21"/>
  <c r="Z22"/>
  <c r="Z23"/>
  <c r="E92"/>
  <c r="AA6" s="1"/>
  <c r="E90"/>
  <c r="AA4" s="1"/>
  <c r="E93"/>
  <c r="E91"/>
  <c r="AA5" s="1"/>
  <c r="E94"/>
  <c r="AA8" s="1"/>
  <c r="E95"/>
  <c r="AA9" s="1"/>
  <c r="AA7"/>
  <c r="AA10"/>
  <c r="AA11"/>
  <c r="AA12"/>
  <c r="AA13"/>
  <c r="AA14"/>
  <c r="AA15"/>
  <c r="AA16"/>
  <c r="AA17"/>
  <c r="AA18"/>
  <c r="AA19"/>
  <c r="AA20"/>
  <c r="AA21"/>
  <c r="AA22"/>
  <c r="AA23"/>
  <c r="E40"/>
  <c r="F92"/>
  <c r="AB6" s="1"/>
  <c r="F90"/>
  <c r="AB4" s="1"/>
  <c r="F93"/>
  <c r="F91"/>
  <c r="AB5" s="1"/>
  <c r="F94"/>
  <c r="AB8" s="1"/>
  <c r="F95"/>
  <c r="AB9" s="1"/>
  <c r="AB7"/>
  <c r="AB10"/>
  <c r="AB11"/>
  <c r="AB12"/>
  <c r="AB13"/>
  <c r="AB14"/>
  <c r="AB15"/>
  <c r="AB16"/>
  <c r="AB17"/>
  <c r="AB18"/>
  <c r="AB19"/>
  <c r="AB20"/>
  <c r="AB21"/>
  <c r="AB22"/>
  <c r="AB23"/>
  <c r="F40"/>
  <c r="G92"/>
  <c r="AC6" s="1"/>
  <c r="G90"/>
  <c r="AC4" s="1"/>
  <c r="G93"/>
  <c r="G91"/>
  <c r="AC5" s="1"/>
  <c r="G94"/>
  <c r="AC8" s="1"/>
  <c r="G95"/>
  <c r="AC9" s="1"/>
  <c r="AC7"/>
  <c r="AC10"/>
  <c r="AC11"/>
  <c r="AC12"/>
  <c r="AC13"/>
  <c r="AC14"/>
  <c r="AC15"/>
  <c r="AC16"/>
  <c r="AC17"/>
  <c r="AC18"/>
  <c r="AC19"/>
  <c r="AC20"/>
  <c r="AC21"/>
  <c r="AC22"/>
  <c r="AC23"/>
  <c r="G40"/>
  <c r="H92"/>
  <c r="AD6" s="1"/>
  <c r="H90"/>
  <c r="AD4" s="1"/>
  <c r="H93"/>
  <c r="H91"/>
  <c r="AD5" s="1"/>
  <c r="H94"/>
  <c r="AD8" s="1"/>
  <c r="H95"/>
  <c r="AD9" s="1"/>
  <c r="AD7"/>
  <c r="AD10"/>
  <c r="AD11"/>
  <c r="AD12"/>
  <c r="AD13"/>
  <c r="AD14"/>
  <c r="AD15"/>
  <c r="AD16"/>
  <c r="AD17"/>
  <c r="AD18"/>
  <c r="AD19"/>
  <c r="AD20"/>
  <c r="AD21"/>
  <c r="AD22"/>
  <c r="AD23"/>
  <c r="H40"/>
  <c r="I92"/>
  <c r="AE6" s="1"/>
  <c r="I90"/>
  <c r="AE4" s="1"/>
  <c r="I93"/>
  <c r="I91"/>
  <c r="AE5" s="1"/>
  <c r="I94"/>
  <c r="AE8" s="1"/>
  <c r="I95"/>
  <c r="AE9" s="1"/>
  <c r="AE7"/>
  <c r="AE10"/>
  <c r="AE11"/>
  <c r="AE12"/>
  <c r="AE13"/>
  <c r="AE14"/>
  <c r="AE15"/>
  <c r="AE16"/>
  <c r="AE17"/>
  <c r="AE18"/>
  <c r="AE19"/>
  <c r="AE20"/>
  <c r="AE21"/>
  <c r="AE22"/>
  <c r="AE23"/>
  <c r="I40"/>
  <c r="J92"/>
  <c r="AF6" s="1"/>
  <c r="J90"/>
  <c r="AF4" s="1"/>
  <c r="J93"/>
  <c r="J91"/>
  <c r="AF5" s="1"/>
  <c r="J94"/>
  <c r="AF8" s="1"/>
  <c r="J95"/>
  <c r="AF9" s="1"/>
  <c r="AF7"/>
  <c r="AF10"/>
  <c r="AF11"/>
  <c r="AF12"/>
  <c r="AF13"/>
  <c r="AF14"/>
  <c r="AF15"/>
  <c r="AF16"/>
  <c r="AF17"/>
  <c r="AF18"/>
  <c r="AF19"/>
  <c r="AF20"/>
  <c r="AF21"/>
  <c r="AF22"/>
  <c r="AF23"/>
  <c r="J40"/>
  <c r="K92"/>
  <c r="AG6" s="1"/>
  <c r="K90"/>
  <c r="AG4" s="1"/>
  <c r="K93"/>
  <c r="K91"/>
  <c r="AG5" s="1"/>
  <c r="K94"/>
  <c r="K95"/>
  <c r="AG9" s="1"/>
  <c r="AG7"/>
  <c r="AG8"/>
  <c r="AG10"/>
  <c r="AG11"/>
  <c r="AG12"/>
  <c r="AG13"/>
  <c r="AG14"/>
  <c r="AG15"/>
  <c r="AG16"/>
  <c r="AG17"/>
  <c r="AG18"/>
  <c r="AG19"/>
  <c r="AG20"/>
  <c r="AG21"/>
  <c r="AG22"/>
  <c r="AG23"/>
  <c r="K40"/>
  <c r="L92"/>
  <c r="AH6" s="1"/>
  <c r="L90"/>
  <c r="AH4"/>
  <c r="L93"/>
  <c r="L91"/>
  <c r="AH5" s="1"/>
  <c r="L94"/>
  <c r="L95"/>
  <c r="AH9" s="1"/>
  <c r="AH7"/>
  <c r="AH8"/>
  <c r="AH10"/>
  <c r="AH11"/>
  <c r="AH12"/>
  <c r="AH13"/>
  <c r="AH14"/>
  <c r="AH15"/>
  <c r="AH16"/>
  <c r="AH17"/>
  <c r="AH18"/>
  <c r="AH19"/>
  <c r="AH20"/>
  <c r="AH21"/>
  <c r="AH22"/>
  <c r="AH23"/>
  <c r="L40"/>
  <c r="M92"/>
  <c r="AI6" s="1"/>
  <c r="M90"/>
  <c r="AI4"/>
  <c r="M93"/>
  <c r="M91"/>
  <c r="AI5" s="1"/>
  <c r="M94"/>
  <c r="M95"/>
  <c r="AI9" s="1"/>
  <c r="AI7"/>
  <c r="AI8"/>
  <c r="AI10"/>
  <c r="AI11"/>
  <c r="AI12"/>
  <c r="AI13"/>
  <c r="AI14"/>
  <c r="AI15"/>
  <c r="AI16"/>
  <c r="AI17"/>
  <c r="AI18"/>
  <c r="AI19"/>
  <c r="AI20"/>
  <c r="AI21"/>
  <c r="AI22"/>
  <c r="AI23"/>
  <c r="M40"/>
  <c r="P92"/>
  <c r="AJ6" s="1"/>
  <c r="P90"/>
  <c r="AJ4" s="1"/>
  <c r="P93"/>
  <c r="P91"/>
  <c r="AJ5" s="1"/>
  <c r="P94"/>
  <c r="AJ8" s="1"/>
  <c r="P95"/>
  <c r="AJ9" s="1"/>
  <c r="AJ7"/>
  <c r="AJ10"/>
  <c r="AJ11"/>
  <c r="AJ12"/>
  <c r="AJ13"/>
  <c r="AJ14"/>
  <c r="AJ15"/>
  <c r="AJ16"/>
  <c r="AJ17"/>
  <c r="AJ18"/>
  <c r="AJ19"/>
  <c r="AJ20"/>
  <c r="AJ21"/>
  <c r="AJ22"/>
  <c r="AJ23"/>
  <c r="P40"/>
  <c r="Q92"/>
  <c r="AK6" s="1"/>
  <c r="Q90"/>
  <c r="AK4" s="1"/>
  <c r="Q93"/>
  <c r="Q91"/>
  <c r="AK5" s="1"/>
  <c r="Q94"/>
  <c r="AK8" s="1"/>
  <c r="Q95"/>
  <c r="AK9" s="1"/>
  <c r="AK7"/>
  <c r="AK10"/>
  <c r="AK11"/>
  <c r="AK12"/>
  <c r="AK13"/>
  <c r="AK14"/>
  <c r="AK15"/>
  <c r="AK16"/>
  <c r="AK17"/>
  <c r="AK18"/>
  <c r="AK19"/>
  <c r="AK20"/>
  <c r="AK21"/>
  <c r="AK22"/>
  <c r="AK23"/>
  <c r="Q40"/>
  <c r="R92"/>
  <c r="AL6" s="1"/>
  <c r="R90"/>
  <c r="AL4" s="1"/>
  <c r="R93"/>
  <c r="R91"/>
  <c r="AL5" s="1"/>
  <c r="R94"/>
  <c r="AL8" s="1"/>
  <c r="R95"/>
  <c r="AL9" s="1"/>
  <c r="AL7"/>
  <c r="AL10"/>
  <c r="AL11"/>
  <c r="AL12"/>
  <c r="AL13"/>
  <c r="AL14"/>
  <c r="AL15"/>
  <c r="AL16"/>
  <c r="AL17"/>
  <c r="AL18"/>
  <c r="AL19"/>
  <c r="AL20"/>
  <c r="AL21"/>
  <c r="AL22"/>
  <c r="AL23"/>
  <c r="R40"/>
  <c r="S92"/>
  <c r="AM6" s="1"/>
  <c r="S90"/>
  <c r="AM4" s="1"/>
  <c r="S93"/>
  <c r="S91"/>
  <c r="AM5" s="1"/>
  <c r="S94"/>
  <c r="AM8" s="1"/>
  <c r="S95"/>
  <c r="AM9" s="1"/>
  <c r="AM7"/>
  <c r="AM10"/>
  <c r="AM11"/>
  <c r="AM12"/>
  <c r="AM13"/>
  <c r="AM14"/>
  <c r="AM15"/>
  <c r="AM16"/>
  <c r="AM17"/>
  <c r="AM18"/>
  <c r="AM19"/>
  <c r="AM20"/>
  <c r="AM21"/>
  <c r="AM22"/>
  <c r="AM23"/>
  <c r="S40"/>
  <c r="T92"/>
  <c r="AN6" s="1"/>
  <c r="T90"/>
  <c r="AN4" s="1"/>
  <c r="T93"/>
  <c r="T91"/>
  <c r="AN5" s="1"/>
  <c r="T94"/>
  <c r="AN8" s="1"/>
  <c r="T95"/>
  <c r="AN9" s="1"/>
  <c r="AN7"/>
  <c r="AN10"/>
  <c r="AN11"/>
  <c r="AN12"/>
  <c r="AN13"/>
  <c r="AN14"/>
  <c r="AN15"/>
  <c r="AN16"/>
  <c r="AN17"/>
  <c r="AN18"/>
  <c r="AN19"/>
  <c r="AN20"/>
  <c r="AN21"/>
  <c r="AN22"/>
  <c r="AN23"/>
  <c r="T40"/>
  <c r="U92"/>
  <c r="AO6" s="1"/>
  <c r="U90"/>
  <c r="AO4"/>
  <c r="U93"/>
  <c r="U91"/>
  <c r="AO5" s="1"/>
  <c r="U94"/>
  <c r="U95"/>
  <c r="AO9" s="1"/>
  <c r="AO7"/>
  <c r="AO8"/>
  <c r="AO10"/>
  <c r="AO11"/>
  <c r="AO12"/>
  <c r="AO13"/>
  <c r="AO14"/>
  <c r="AO15"/>
  <c r="AO16"/>
  <c r="AO17"/>
  <c r="AO18"/>
  <c r="AO19"/>
  <c r="AO20"/>
  <c r="AO21"/>
  <c r="AO22"/>
  <c r="AO23"/>
  <c r="U40"/>
  <c r="V92"/>
  <c r="AP6" s="1"/>
  <c r="V90"/>
  <c r="AP4"/>
  <c r="V93"/>
  <c r="V91"/>
  <c r="AP5" s="1"/>
  <c r="V94"/>
  <c r="V95"/>
  <c r="AP9" s="1"/>
  <c r="AP7"/>
  <c r="AP8"/>
  <c r="AP10"/>
  <c r="AP11"/>
  <c r="AP12"/>
  <c r="AP13"/>
  <c r="AP14"/>
  <c r="AP15"/>
  <c r="AP16"/>
  <c r="AP17"/>
  <c r="AP18"/>
  <c r="AP19"/>
  <c r="AP20"/>
  <c r="AP21"/>
  <c r="AP22"/>
  <c r="AP23"/>
  <c r="V40"/>
  <c r="W92"/>
  <c r="AQ6" s="1"/>
  <c r="W90"/>
  <c r="AQ4"/>
  <c r="W93"/>
  <c r="W91"/>
  <c r="AQ5" s="1"/>
  <c r="W94"/>
  <c r="W95"/>
  <c r="AQ9" s="1"/>
  <c r="AQ7"/>
  <c r="AQ8"/>
  <c r="AQ10"/>
  <c r="AQ11"/>
  <c r="AQ12"/>
  <c r="AQ13"/>
  <c r="AQ14"/>
  <c r="AQ15"/>
  <c r="AQ16"/>
  <c r="AQ17"/>
  <c r="AQ18"/>
  <c r="AQ19"/>
  <c r="AQ20"/>
  <c r="AQ21"/>
  <c r="AQ22"/>
  <c r="AQ23"/>
  <c r="W40"/>
  <c r="X92"/>
  <c r="AR6" s="1"/>
  <c r="X90"/>
  <c r="AR4"/>
  <c r="X93"/>
  <c r="X91"/>
  <c r="AR5" s="1"/>
  <c r="X94"/>
  <c r="X95"/>
  <c r="AR9" s="1"/>
  <c r="AR7"/>
  <c r="AR8"/>
  <c r="AR10"/>
  <c r="AR11"/>
  <c r="AR12"/>
  <c r="AR13"/>
  <c r="AR14"/>
  <c r="AR15"/>
  <c r="AR16"/>
  <c r="AR17"/>
  <c r="AR18"/>
  <c r="AR19"/>
  <c r="AR20"/>
  <c r="AR21"/>
  <c r="AR22"/>
  <c r="AR23"/>
  <c r="X40"/>
  <c r="Y92"/>
  <c r="AS6" s="1"/>
  <c r="Y90"/>
  <c r="AS4"/>
  <c r="Y93"/>
  <c r="Y91"/>
  <c r="AS5" s="1"/>
  <c r="Y94"/>
  <c r="Y95"/>
  <c r="AS9" s="1"/>
  <c r="AS7"/>
  <c r="AS8"/>
  <c r="AS10"/>
  <c r="AS11"/>
  <c r="AS12"/>
  <c r="AS13"/>
  <c r="AS14"/>
  <c r="AS15"/>
  <c r="AS16"/>
  <c r="AS17"/>
  <c r="AS18"/>
  <c r="AS19"/>
  <c r="AS20"/>
  <c r="AS21"/>
  <c r="AS22"/>
  <c r="AS23"/>
  <c r="Y40"/>
  <c r="E41"/>
  <c r="F41"/>
  <c r="G41"/>
  <c r="H41"/>
  <c r="I41"/>
  <c r="J41"/>
  <c r="K41"/>
  <c r="L41"/>
  <c r="M41"/>
  <c r="P41"/>
  <c r="Q41"/>
  <c r="R41"/>
  <c r="S41"/>
  <c r="T41"/>
  <c r="U41"/>
  <c r="V41"/>
  <c r="W41"/>
  <c r="X41"/>
  <c r="Y41"/>
  <c r="E42"/>
  <c r="F42"/>
  <c r="G42"/>
  <c r="H42"/>
  <c r="I42"/>
  <c r="J42"/>
  <c r="K42"/>
  <c r="L42"/>
  <c r="M42"/>
  <c r="P42"/>
  <c r="Q42"/>
  <c r="R42"/>
  <c r="S42"/>
  <c r="T42"/>
  <c r="U42"/>
  <c r="V42"/>
  <c r="W42"/>
  <c r="X42"/>
  <c r="Y42"/>
  <c r="E43"/>
  <c r="F43"/>
  <c r="G43"/>
  <c r="H43"/>
  <c r="I43"/>
  <c r="J43"/>
  <c r="K43"/>
  <c r="L43"/>
  <c r="M43"/>
  <c r="P43"/>
  <c r="Q43"/>
  <c r="R43"/>
  <c r="S43"/>
  <c r="T43"/>
  <c r="U43"/>
  <c r="V43"/>
  <c r="W43"/>
  <c r="X43"/>
  <c r="Y43"/>
  <c r="E44"/>
  <c r="F44"/>
  <c r="G44"/>
  <c r="H44"/>
  <c r="I44"/>
  <c r="J44"/>
  <c r="K44"/>
  <c r="L44"/>
  <c r="M44"/>
  <c r="P44"/>
  <c r="Q44"/>
  <c r="R44"/>
  <c r="S44"/>
  <c r="T44"/>
  <c r="U44"/>
  <c r="V44"/>
  <c r="W44"/>
  <c r="X44"/>
  <c r="Y44"/>
  <c r="E45"/>
  <c r="F45"/>
  <c r="G45"/>
  <c r="H45"/>
  <c r="I45"/>
  <c r="J45"/>
  <c r="K45"/>
  <c r="L45"/>
  <c r="M45"/>
  <c r="P45"/>
  <c r="Q45"/>
  <c r="R45"/>
  <c r="S45"/>
  <c r="T45"/>
  <c r="U45"/>
  <c r="V45"/>
  <c r="W45"/>
  <c r="X45"/>
  <c r="Y45"/>
  <c r="E46"/>
  <c r="F46"/>
  <c r="G46"/>
  <c r="H46"/>
  <c r="I46"/>
  <c r="J46"/>
  <c r="K46"/>
  <c r="L46"/>
  <c r="M46"/>
  <c r="P46"/>
  <c r="Q46"/>
  <c r="R46"/>
  <c r="S46"/>
  <c r="T46"/>
  <c r="U46"/>
  <c r="V46"/>
  <c r="W46"/>
  <c r="X46"/>
  <c r="Y46"/>
  <c r="E47"/>
  <c r="F47"/>
  <c r="G47"/>
  <c r="H47"/>
  <c r="I47"/>
  <c r="J47"/>
  <c r="K47"/>
  <c r="L47"/>
  <c r="M47"/>
  <c r="P47"/>
  <c r="Q47"/>
  <c r="R47"/>
  <c r="S47"/>
  <c r="T47"/>
  <c r="U47"/>
  <c r="V47"/>
  <c r="W47"/>
  <c r="X47"/>
  <c r="Y47"/>
  <c r="E48"/>
  <c r="F48"/>
  <c r="G48"/>
  <c r="H48"/>
  <c r="I48"/>
  <c r="J48"/>
  <c r="K48"/>
  <c r="L48"/>
  <c r="M48"/>
  <c r="P48"/>
  <c r="Q48"/>
  <c r="R48"/>
  <c r="S48"/>
  <c r="T48"/>
  <c r="U48"/>
  <c r="V48"/>
  <c r="W48"/>
  <c r="X48"/>
  <c r="Y48"/>
  <c r="E49"/>
  <c r="F49"/>
  <c r="G49"/>
  <c r="H49"/>
  <c r="I49"/>
  <c r="J49"/>
  <c r="K49"/>
  <c r="L49"/>
  <c r="M49"/>
  <c r="P49"/>
  <c r="Q49"/>
  <c r="R49"/>
  <c r="S49"/>
  <c r="T49"/>
  <c r="U49"/>
  <c r="V49"/>
  <c r="W49"/>
  <c r="X49"/>
  <c r="Y49"/>
  <c r="E50"/>
  <c r="F50"/>
  <c r="G50"/>
  <c r="H50"/>
  <c r="I50"/>
  <c r="J50"/>
  <c r="K50"/>
  <c r="L50"/>
  <c r="M50"/>
  <c r="P50"/>
  <c r="Q50"/>
  <c r="R50"/>
  <c r="S50"/>
  <c r="T50"/>
  <c r="U50"/>
  <c r="V50"/>
  <c r="W50"/>
  <c r="X50"/>
  <c r="Y50"/>
  <c r="E51"/>
  <c r="F51"/>
  <c r="G51"/>
  <c r="H51"/>
  <c r="I51"/>
  <c r="J51"/>
  <c r="K51"/>
  <c r="L51"/>
  <c r="M51"/>
  <c r="P51"/>
  <c r="Q51"/>
  <c r="R51"/>
  <c r="S51"/>
  <c r="T51"/>
  <c r="U51"/>
  <c r="V51"/>
  <c r="W51"/>
  <c r="X51"/>
  <c r="Y51"/>
  <c r="E52"/>
  <c r="F52"/>
  <c r="G52"/>
  <c r="H52"/>
  <c r="I52"/>
  <c r="J52"/>
  <c r="K52"/>
  <c r="L52"/>
  <c r="M52"/>
  <c r="P52"/>
  <c r="Q52"/>
  <c r="R52"/>
  <c r="S52"/>
  <c r="T52"/>
  <c r="U52"/>
  <c r="V52"/>
  <c r="W52"/>
  <c r="X52"/>
  <c r="Y52"/>
  <c r="E53"/>
  <c r="F53"/>
  <c r="G53"/>
  <c r="H53"/>
  <c r="I53"/>
  <c r="J53"/>
  <c r="K53"/>
  <c r="L53"/>
  <c r="M53"/>
  <c r="P53"/>
  <c r="Q53"/>
  <c r="R53"/>
  <c r="S53"/>
  <c r="T53"/>
  <c r="U53"/>
  <c r="V53"/>
  <c r="W53"/>
  <c r="X53"/>
  <c r="Y53"/>
  <c r="E54"/>
  <c r="F54"/>
  <c r="G54"/>
  <c r="H54"/>
  <c r="I54"/>
  <c r="J54"/>
  <c r="K54"/>
  <c r="L54"/>
  <c r="M54"/>
  <c r="P54"/>
  <c r="Q54"/>
  <c r="R54"/>
  <c r="S54"/>
  <c r="T54"/>
  <c r="U54"/>
  <c r="V54"/>
  <c r="W54"/>
  <c r="X54"/>
  <c r="Y54"/>
  <c r="E55"/>
  <c r="F55"/>
  <c r="G55"/>
  <c r="H55"/>
  <c r="I55"/>
  <c r="J55"/>
  <c r="K55"/>
  <c r="L55"/>
  <c r="M55"/>
  <c r="P55"/>
  <c r="Q55"/>
  <c r="R55"/>
  <c r="S55"/>
  <c r="T55"/>
  <c r="U55"/>
  <c r="V55"/>
  <c r="W55"/>
  <c r="X55"/>
  <c r="Y55"/>
  <c r="E56"/>
  <c r="F56"/>
  <c r="G56"/>
  <c r="H56"/>
  <c r="I56"/>
  <c r="J56"/>
  <c r="K56"/>
  <c r="L56"/>
  <c r="M56"/>
  <c r="P56"/>
  <c r="Q56"/>
  <c r="R56"/>
  <c r="S56"/>
  <c r="T56"/>
  <c r="U56"/>
  <c r="V56"/>
  <c r="W56"/>
  <c r="X56"/>
  <c r="Y56"/>
  <c r="E57"/>
  <c r="F57"/>
  <c r="G57"/>
  <c r="H57"/>
  <c r="I57"/>
  <c r="J57"/>
  <c r="K57"/>
  <c r="L57"/>
  <c r="M57"/>
  <c r="P57"/>
  <c r="Q57"/>
  <c r="R57"/>
  <c r="S57"/>
  <c r="T57"/>
  <c r="U57"/>
  <c r="V57"/>
  <c r="W57"/>
  <c r="X57"/>
  <c r="Y57"/>
  <c r="E58"/>
  <c r="F58"/>
  <c r="G58"/>
  <c r="H58"/>
  <c r="I58"/>
  <c r="J58"/>
  <c r="K58"/>
  <c r="L58"/>
  <c r="M58"/>
  <c r="P58"/>
  <c r="Q58"/>
  <c r="R58"/>
  <c r="S58"/>
  <c r="T58"/>
  <c r="U58"/>
  <c r="V58"/>
  <c r="W58"/>
  <c r="X58"/>
  <c r="Y58"/>
  <c r="E59"/>
  <c r="F59"/>
  <c r="G59"/>
  <c r="H59"/>
  <c r="I59"/>
  <c r="J59"/>
  <c r="K59"/>
  <c r="L59"/>
  <c r="M59"/>
  <c r="P59"/>
  <c r="Q59"/>
  <c r="R59"/>
  <c r="S59"/>
  <c r="T59"/>
  <c r="U59"/>
  <c r="V59"/>
  <c r="W59"/>
  <c r="X59"/>
  <c r="Y59"/>
  <c r="E60"/>
  <c r="F60"/>
  <c r="G60"/>
  <c r="H60"/>
  <c r="I60"/>
  <c r="J60"/>
  <c r="K60"/>
  <c r="L60"/>
  <c r="M60"/>
  <c r="P60"/>
  <c r="Q60"/>
  <c r="R60"/>
  <c r="S60"/>
  <c r="T60"/>
  <c r="U60"/>
  <c r="V60"/>
  <c r="W60"/>
  <c r="X60"/>
  <c r="Y60"/>
  <c r="E61"/>
  <c r="F61"/>
  <c r="G61"/>
  <c r="H61"/>
  <c r="I61"/>
  <c r="J61"/>
  <c r="K61"/>
  <c r="L61"/>
  <c r="M61"/>
  <c r="P61"/>
  <c r="Q61"/>
  <c r="R61"/>
  <c r="S61"/>
  <c r="T61"/>
  <c r="U61"/>
  <c r="V61"/>
  <c r="W61"/>
  <c r="X61"/>
  <c r="Y61"/>
  <c r="E62"/>
  <c r="F62"/>
  <c r="G62"/>
  <c r="H62"/>
  <c r="I62"/>
  <c r="J62"/>
  <c r="K62"/>
  <c r="L62"/>
  <c r="M62"/>
  <c r="P62"/>
  <c r="Q62"/>
  <c r="R62"/>
  <c r="S62"/>
  <c r="T62"/>
  <c r="U62"/>
  <c r="V62"/>
  <c r="W62"/>
  <c r="X62"/>
  <c r="Y62"/>
  <c r="E63"/>
  <c r="F63"/>
  <c r="G63"/>
  <c r="H63"/>
  <c r="I63"/>
  <c r="J63"/>
  <c r="K63"/>
  <c r="L63"/>
  <c r="M63"/>
  <c r="P63"/>
  <c r="Q63"/>
  <c r="R63"/>
  <c r="S63"/>
  <c r="T63"/>
  <c r="U63"/>
  <c r="V63"/>
  <c r="W63"/>
  <c r="X63"/>
  <c r="Y63"/>
  <c r="E64"/>
  <c r="F64"/>
  <c r="G64"/>
  <c r="H64"/>
  <c r="I64"/>
  <c r="J64"/>
  <c r="K64"/>
  <c r="L64"/>
  <c r="M64"/>
  <c r="P64"/>
  <c r="Q64"/>
  <c r="R64"/>
  <c r="S64"/>
  <c r="T64"/>
  <c r="U64"/>
  <c r="V64"/>
  <c r="W64"/>
  <c r="X64"/>
  <c r="Y64"/>
  <c r="E65"/>
  <c r="F65"/>
  <c r="G65"/>
  <c r="H65"/>
  <c r="I65"/>
  <c r="J65"/>
  <c r="K65"/>
  <c r="L65"/>
  <c r="M65"/>
  <c r="P65"/>
  <c r="Q65"/>
  <c r="R65"/>
  <c r="S65"/>
  <c r="T65"/>
  <c r="U65"/>
  <c r="V65"/>
  <c r="W65"/>
  <c r="X65"/>
  <c r="Y65"/>
  <c r="E66"/>
  <c r="F66"/>
  <c r="G66"/>
  <c r="H66"/>
  <c r="I66"/>
  <c r="J66"/>
  <c r="K66"/>
  <c r="L66"/>
  <c r="M66"/>
  <c r="P66"/>
  <c r="Q66"/>
  <c r="R66"/>
  <c r="S66"/>
  <c r="T66"/>
  <c r="U66"/>
  <c r="V66"/>
  <c r="W66"/>
  <c r="X66"/>
  <c r="Y66"/>
  <c r="E67"/>
  <c r="F67"/>
  <c r="G67"/>
  <c r="H67"/>
  <c r="I67"/>
  <c r="J67"/>
  <c r="K67"/>
  <c r="L67"/>
  <c r="M67"/>
  <c r="P67"/>
  <c r="Q67"/>
  <c r="R67"/>
  <c r="S67"/>
  <c r="T67"/>
  <c r="U67"/>
  <c r="V67"/>
  <c r="W67"/>
  <c r="X67"/>
  <c r="Y67"/>
  <c r="E68"/>
  <c r="F68"/>
  <c r="G68"/>
  <c r="H68"/>
  <c r="I68"/>
  <c r="J68"/>
  <c r="K68"/>
  <c r="L68"/>
  <c r="M68"/>
  <c r="P68"/>
  <c r="Q68"/>
  <c r="R68"/>
  <c r="S68"/>
  <c r="T68"/>
  <c r="U68"/>
  <c r="V68"/>
  <c r="W68"/>
  <c r="X68"/>
  <c r="Y68"/>
  <c r="E69"/>
  <c r="F69"/>
  <c r="G69"/>
  <c r="H69"/>
  <c r="I69"/>
  <c r="J69"/>
  <c r="K69"/>
  <c r="L69"/>
  <c r="M69"/>
  <c r="P69"/>
  <c r="Q69"/>
  <c r="R69"/>
  <c r="S69"/>
  <c r="T69"/>
  <c r="U69"/>
  <c r="V69"/>
  <c r="W69"/>
  <c r="X69"/>
  <c r="Y69"/>
  <c r="E70"/>
  <c r="F70"/>
  <c r="G70"/>
  <c r="H70"/>
  <c r="I70"/>
  <c r="J70"/>
  <c r="K70"/>
  <c r="L70"/>
  <c r="M70"/>
  <c r="P70"/>
  <c r="Q70"/>
  <c r="R70"/>
  <c r="S70"/>
  <c r="T70"/>
  <c r="U70"/>
  <c r="V70"/>
  <c r="W70"/>
  <c r="X70"/>
  <c r="Y70"/>
  <c r="E71"/>
  <c r="F71"/>
  <c r="G71"/>
  <c r="H71"/>
  <c r="I71"/>
  <c r="J71"/>
  <c r="K71"/>
  <c r="L71"/>
  <c r="M71"/>
  <c r="P71"/>
  <c r="Q71"/>
  <c r="R71"/>
  <c r="S71"/>
  <c r="T71"/>
  <c r="U71"/>
  <c r="V71"/>
  <c r="W71"/>
  <c r="X71"/>
  <c r="Y71"/>
  <c r="E72"/>
  <c r="F72"/>
  <c r="G72"/>
  <c r="H72"/>
  <c r="I72"/>
  <c r="J72"/>
  <c r="K72"/>
  <c r="L72"/>
  <c r="M72"/>
  <c r="P72"/>
  <c r="Q72"/>
  <c r="R72"/>
  <c r="S72"/>
  <c r="T72"/>
  <c r="U72"/>
  <c r="V72"/>
  <c r="W72"/>
  <c r="X72"/>
  <c r="Y72"/>
  <c r="E73"/>
  <c r="F73"/>
  <c r="G73"/>
  <c r="H73"/>
  <c r="I73"/>
  <c r="J73"/>
  <c r="K73"/>
  <c r="L73"/>
  <c r="M73"/>
  <c r="P73"/>
  <c r="Q73"/>
  <c r="R73"/>
  <c r="S73"/>
  <c r="T73"/>
  <c r="U73"/>
  <c r="V73"/>
  <c r="W73"/>
  <c r="X73"/>
  <c r="Y73"/>
  <c r="E74"/>
  <c r="F74"/>
  <c r="G74"/>
  <c r="H74"/>
  <c r="I74"/>
  <c r="J74"/>
  <c r="K74"/>
  <c r="L74"/>
  <c r="M74"/>
  <c r="P74"/>
  <c r="Q74"/>
  <c r="R74"/>
  <c r="S74"/>
  <c r="T74"/>
  <c r="U74"/>
  <c r="V74"/>
  <c r="W74"/>
  <c r="X74"/>
  <c r="Y74"/>
  <c r="E75"/>
  <c r="F75"/>
  <c r="G75"/>
  <c r="H75"/>
  <c r="I75"/>
  <c r="J75"/>
  <c r="K75"/>
  <c r="L75"/>
  <c r="M75"/>
  <c r="P75"/>
  <c r="Q75"/>
  <c r="R75"/>
  <c r="S75"/>
  <c r="T75"/>
  <c r="U75"/>
  <c r="V75"/>
  <c r="W75"/>
  <c r="X75"/>
  <c r="Y75"/>
  <c r="E76"/>
  <c r="F76"/>
  <c r="G76"/>
  <c r="H76"/>
  <c r="I76"/>
  <c r="J76"/>
  <c r="K76"/>
  <c r="L76"/>
  <c r="M76"/>
  <c r="P76"/>
  <c r="Q76"/>
  <c r="R76"/>
  <c r="S76"/>
  <c r="T76"/>
  <c r="U76"/>
  <c r="V76"/>
  <c r="W76"/>
  <c r="X76"/>
  <c r="Y76"/>
  <c r="E77"/>
  <c r="F77"/>
  <c r="G77"/>
  <c r="H77"/>
  <c r="I77"/>
  <c r="J77"/>
  <c r="K77"/>
  <c r="L77"/>
  <c r="M77"/>
  <c r="P77"/>
  <c r="Q77"/>
  <c r="R77"/>
  <c r="S77"/>
  <c r="T77"/>
  <c r="U77"/>
  <c r="V77"/>
  <c r="W77"/>
  <c r="X77"/>
  <c r="Y77"/>
  <c r="E78"/>
  <c r="F78"/>
  <c r="G78"/>
  <c r="H78"/>
  <c r="I78"/>
  <c r="J78"/>
  <c r="K78"/>
  <c r="L78"/>
  <c r="M78"/>
  <c r="P78"/>
  <c r="Q78"/>
  <c r="R78"/>
  <c r="S78"/>
  <c r="T78"/>
  <c r="U78"/>
  <c r="V78"/>
  <c r="W78"/>
  <c r="X78"/>
  <c r="Y78"/>
  <c r="E79"/>
  <c r="F79"/>
  <c r="G79"/>
  <c r="H79"/>
  <c r="I79"/>
  <c r="J79"/>
  <c r="K79"/>
  <c r="L79"/>
  <c r="M79"/>
  <c r="P79"/>
  <c r="Q79"/>
  <c r="R79"/>
  <c r="S79"/>
  <c r="T79"/>
  <c r="U79"/>
  <c r="V79"/>
  <c r="W79"/>
  <c r="X79"/>
  <c r="Y79"/>
  <c r="E80"/>
  <c r="F80"/>
  <c r="G80"/>
  <c r="H80"/>
  <c r="I80"/>
  <c r="J80"/>
  <c r="K80"/>
  <c r="L80"/>
  <c r="M80"/>
  <c r="P80"/>
  <c r="Q80"/>
  <c r="R80"/>
  <c r="S80"/>
  <c r="T80"/>
  <c r="U80"/>
  <c r="V80"/>
  <c r="W80"/>
  <c r="X80"/>
  <c r="Y80"/>
  <c r="E81"/>
  <c r="F81"/>
  <c r="G81"/>
  <c r="H81"/>
  <c r="I81"/>
  <c r="J81"/>
  <c r="K81"/>
  <c r="L81"/>
  <c r="M81"/>
  <c r="P81"/>
  <c r="Q81"/>
  <c r="R81"/>
  <c r="S81"/>
  <c r="T81"/>
  <c r="U81"/>
  <c r="V81"/>
  <c r="W81"/>
  <c r="X81"/>
  <c r="Y81"/>
  <c r="E82"/>
  <c r="F82"/>
  <c r="G82"/>
  <c r="H82"/>
  <c r="I82"/>
  <c r="J82"/>
  <c r="K82"/>
  <c r="L82"/>
  <c r="M82"/>
  <c r="P82"/>
  <c r="Q82"/>
  <c r="R82"/>
  <c r="S82"/>
  <c r="T82"/>
  <c r="U82"/>
  <c r="V82"/>
  <c r="W82"/>
  <c r="X82"/>
  <c r="Y82"/>
  <c r="E83"/>
  <c r="F83"/>
  <c r="G83"/>
  <c r="H83"/>
  <c r="I83"/>
  <c r="J83"/>
  <c r="K83"/>
  <c r="L83"/>
  <c r="M83"/>
  <c r="P83"/>
  <c r="Q83"/>
  <c r="R83"/>
  <c r="S83"/>
  <c r="T83"/>
  <c r="U83"/>
  <c r="V83"/>
  <c r="W83"/>
  <c r="X83"/>
  <c r="Y83"/>
  <c r="E84"/>
  <c r="F84"/>
  <c r="G84"/>
  <c r="H84"/>
  <c r="I84"/>
  <c r="J84"/>
  <c r="K84"/>
  <c r="L84"/>
  <c r="M84"/>
  <c r="P84"/>
  <c r="Q84"/>
  <c r="R84"/>
  <c r="S84"/>
  <c r="T84"/>
  <c r="U84"/>
  <c r="V84"/>
  <c r="W84"/>
  <c r="X84"/>
  <c r="Y84"/>
  <c r="E85"/>
  <c r="F85"/>
  <c r="G85"/>
  <c r="H85"/>
  <c r="I85"/>
  <c r="J85"/>
  <c r="K85"/>
  <c r="L85"/>
  <c r="M85"/>
  <c r="P85"/>
  <c r="Q85"/>
  <c r="R85"/>
  <c r="S85"/>
  <c r="T85"/>
  <c r="U85"/>
  <c r="V85"/>
  <c r="W85"/>
  <c r="X85"/>
  <c r="Y85"/>
  <c r="E86"/>
  <c r="F86"/>
  <c r="G86"/>
  <c r="H86"/>
  <c r="I86"/>
  <c r="J86"/>
  <c r="K86"/>
  <c r="L86"/>
  <c r="M86"/>
  <c r="P86"/>
  <c r="Q86"/>
  <c r="R86"/>
  <c r="S86"/>
  <c r="T86"/>
  <c r="U86"/>
  <c r="V86"/>
  <c r="W86"/>
  <c r="X86"/>
  <c r="Y86"/>
  <c r="E87"/>
  <c r="F87"/>
  <c r="G87"/>
  <c r="H87"/>
  <c r="I87"/>
  <c r="J87"/>
  <c r="K87"/>
  <c r="L87"/>
  <c r="M87"/>
  <c r="P87"/>
  <c r="Q87"/>
  <c r="R87"/>
  <c r="S87"/>
  <c r="T87"/>
  <c r="U87"/>
  <c r="V87"/>
  <c r="W87"/>
  <c r="X87"/>
  <c r="Y87"/>
  <c r="E88"/>
  <c r="F88"/>
  <c r="D32" i="4" s="1"/>
  <c r="D33" s="1"/>
  <c r="G88" i="12"/>
  <c r="H88"/>
  <c r="F32" i="4" s="1"/>
  <c r="F33" s="1"/>
  <c r="I88" i="12"/>
  <c r="J88"/>
  <c r="H32" i="4" s="1"/>
  <c r="H33" s="1"/>
  <c r="K88" i="12"/>
  <c r="L88"/>
  <c r="J32" i="4" s="1"/>
  <c r="J33" s="1"/>
  <c r="M88" i="12"/>
  <c r="P88"/>
  <c r="B36" i="4" s="1"/>
  <c r="B37" s="1"/>
  <c r="Q88" i="12"/>
  <c r="R88"/>
  <c r="D36" i="4" s="1"/>
  <c r="D37" s="1"/>
  <c r="S88" i="12"/>
  <c r="T88"/>
  <c r="F36" i="4" s="1"/>
  <c r="F37" s="1"/>
  <c r="U88" i="12"/>
  <c r="V88"/>
  <c r="H36" i="4" s="1"/>
  <c r="H37" s="1"/>
  <c r="W88" i="12"/>
  <c r="X88"/>
  <c r="J36" i="4" s="1"/>
  <c r="J37" s="1"/>
  <c r="Y88" i="12"/>
  <c r="E89"/>
  <c r="F89"/>
  <c r="G89"/>
  <c r="H89"/>
  <c r="I89"/>
  <c r="J89"/>
  <c r="K89"/>
  <c r="L89"/>
  <c r="M89"/>
  <c r="P89"/>
  <c r="Q89"/>
  <c r="R89"/>
  <c r="S89"/>
  <c r="T89"/>
  <c r="U89"/>
  <c r="V89"/>
  <c r="W89"/>
  <c r="X89"/>
  <c r="Y89"/>
  <c r="Z100"/>
  <c r="Z122" s="1"/>
  <c r="E188"/>
  <c r="E186"/>
  <c r="E189"/>
  <c r="E187"/>
  <c r="E190"/>
  <c r="E191"/>
  <c r="E100"/>
  <c r="F100"/>
  <c r="F188"/>
  <c r="F186"/>
  <c r="F189"/>
  <c r="F187"/>
  <c r="F190"/>
  <c r="F191"/>
  <c r="G100"/>
  <c r="G188"/>
  <c r="G186"/>
  <c r="G189"/>
  <c r="G187"/>
  <c r="G190"/>
  <c r="G191"/>
  <c r="H100"/>
  <c r="H188"/>
  <c r="H186"/>
  <c r="H189"/>
  <c r="H187"/>
  <c r="H190"/>
  <c r="H191"/>
  <c r="I100"/>
  <c r="I188"/>
  <c r="I186"/>
  <c r="I189"/>
  <c r="I187"/>
  <c r="I190"/>
  <c r="I191"/>
  <c r="J100"/>
  <c r="J188"/>
  <c r="J186"/>
  <c r="J189"/>
  <c r="J187"/>
  <c r="J190"/>
  <c r="J191"/>
  <c r="K100"/>
  <c r="K188"/>
  <c r="K186"/>
  <c r="K189"/>
  <c r="K187"/>
  <c r="K190"/>
  <c r="K191"/>
  <c r="L100"/>
  <c r="L188"/>
  <c r="L186"/>
  <c r="L189"/>
  <c r="L187"/>
  <c r="L190"/>
  <c r="L191"/>
  <c r="M100"/>
  <c r="P188"/>
  <c r="AJ102" s="1"/>
  <c r="P186"/>
  <c r="AJ100" s="1"/>
  <c r="P189"/>
  <c r="P187"/>
  <c r="AJ101" s="1"/>
  <c r="P190"/>
  <c r="AJ104" s="1"/>
  <c r="P191"/>
  <c r="AJ105" s="1"/>
  <c r="AJ103"/>
  <c r="AJ106"/>
  <c r="AJ107"/>
  <c r="AJ108"/>
  <c r="AJ109"/>
  <c r="AJ110"/>
  <c r="AJ111"/>
  <c r="AJ112"/>
  <c r="AJ113"/>
  <c r="AJ114"/>
  <c r="AJ115"/>
  <c r="AJ116"/>
  <c r="AJ117"/>
  <c r="AJ118"/>
  <c r="AJ119"/>
  <c r="P100"/>
  <c r="Q188"/>
  <c r="AK102" s="1"/>
  <c r="Q186"/>
  <c r="AK100" s="1"/>
  <c r="Q189"/>
  <c r="Q187"/>
  <c r="AK101" s="1"/>
  <c r="Q190"/>
  <c r="AK104" s="1"/>
  <c r="Q191"/>
  <c r="AK105" s="1"/>
  <c r="AK103"/>
  <c r="AK106"/>
  <c r="AK107"/>
  <c r="AK108"/>
  <c r="AK109"/>
  <c r="AK110"/>
  <c r="AK111"/>
  <c r="AK112"/>
  <c r="AK113"/>
  <c r="AK114"/>
  <c r="AK115"/>
  <c r="AK116"/>
  <c r="AK117"/>
  <c r="AK118"/>
  <c r="AK119"/>
  <c r="Q100"/>
  <c r="R188"/>
  <c r="AL102" s="1"/>
  <c r="R186"/>
  <c r="AL100" s="1"/>
  <c r="R189"/>
  <c r="R187"/>
  <c r="AL101" s="1"/>
  <c r="R190"/>
  <c r="AL104" s="1"/>
  <c r="R191"/>
  <c r="AL105" s="1"/>
  <c r="AL103"/>
  <c r="AL106"/>
  <c r="AL107"/>
  <c r="AL108"/>
  <c r="AL109"/>
  <c r="AL110"/>
  <c r="AL111"/>
  <c r="AL112"/>
  <c r="AL113"/>
  <c r="AL114"/>
  <c r="AL115"/>
  <c r="AL116"/>
  <c r="AL117"/>
  <c r="AL118"/>
  <c r="AL119"/>
  <c r="R100"/>
  <c r="S188"/>
  <c r="AM102" s="1"/>
  <c r="S186"/>
  <c r="AM100" s="1"/>
  <c r="S189"/>
  <c r="S187"/>
  <c r="AM101" s="1"/>
  <c r="S190"/>
  <c r="AM104" s="1"/>
  <c r="S191"/>
  <c r="AM105" s="1"/>
  <c r="AM103"/>
  <c r="AM106"/>
  <c r="AM107"/>
  <c r="AM108"/>
  <c r="AM109"/>
  <c r="AM110"/>
  <c r="AM111"/>
  <c r="AM112"/>
  <c r="AM113"/>
  <c r="AM114"/>
  <c r="AM115"/>
  <c r="AM116"/>
  <c r="AM117"/>
  <c r="AM118"/>
  <c r="AM119"/>
  <c r="S100"/>
  <c r="T188"/>
  <c r="AN102" s="1"/>
  <c r="T186"/>
  <c r="AN100" s="1"/>
  <c r="T189"/>
  <c r="T187"/>
  <c r="AN101" s="1"/>
  <c r="T190"/>
  <c r="AN104" s="1"/>
  <c r="T191"/>
  <c r="AN105" s="1"/>
  <c r="AN103"/>
  <c r="AN106"/>
  <c r="AN107"/>
  <c r="AN108"/>
  <c r="AN109"/>
  <c r="AN110"/>
  <c r="AN111"/>
  <c r="AN112"/>
  <c r="AN113"/>
  <c r="AN114"/>
  <c r="AN115"/>
  <c r="AN116"/>
  <c r="AN117"/>
  <c r="AN118"/>
  <c r="AN119"/>
  <c r="T100"/>
  <c r="U188"/>
  <c r="AO102" s="1"/>
  <c r="U186"/>
  <c r="AO100" s="1"/>
  <c r="U189"/>
  <c r="U187"/>
  <c r="AO101" s="1"/>
  <c r="U190"/>
  <c r="AO104" s="1"/>
  <c r="U191"/>
  <c r="AO105" s="1"/>
  <c r="AO103"/>
  <c r="AO106"/>
  <c r="AO107"/>
  <c r="AO108"/>
  <c r="AO109"/>
  <c r="AO110"/>
  <c r="AO111"/>
  <c r="AO112"/>
  <c r="AO113"/>
  <c r="AO114"/>
  <c r="AO115"/>
  <c r="AO116"/>
  <c r="AO117"/>
  <c r="AO118"/>
  <c r="AO119"/>
  <c r="U100"/>
  <c r="V188"/>
  <c r="AP102" s="1"/>
  <c r="V186"/>
  <c r="AP100" s="1"/>
  <c r="V189"/>
  <c r="V187"/>
  <c r="AP101" s="1"/>
  <c r="V190"/>
  <c r="AP104" s="1"/>
  <c r="V191"/>
  <c r="AP105" s="1"/>
  <c r="AP103"/>
  <c r="AP106"/>
  <c r="AP107"/>
  <c r="AP108"/>
  <c r="AP109"/>
  <c r="AP110"/>
  <c r="AP111"/>
  <c r="AP112"/>
  <c r="AP113"/>
  <c r="AP114"/>
  <c r="AP115"/>
  <c r="AP116"/>
  <c r="AP117"/>
  <c r="AP118"/>
  <c r="AP119"/>
  <c r="V100"/>
  <c r="W188"/>
  <c r="AQ102" s="1"/>
  <c r="W186"/>
  <c r="AQ100" s="1"/>
  <c r="W189"/>
  <c r="W187"/>
  <c r="AQ101" s="1"/>
  <c r="W190"/>
  <c r="AQ104" s="1"/>
  <c r="W191"/>
  <c r="AQ105" s="1"/>
  <c r="AQ103"/>
  <c r="AQ106"/>
  <c r="AQ107"/>
  <c r="AQ108"/>
  <c r="AQ109"/>
  <c r="AQ110"/>
  <c r="AQ111"/>
  <c r="AQ112"/>
  <c r="AQ113"/>
  <c r="AQ114"/>
  <c r="AQ115"/>
  <c r="AQ116"/>
  <c r="AQ117"/>
  <c r="AQ118"/>
  <c r="AQ119"/>
  <c r="W100"/>
  <c r="X188"/>
  <c r="AR102" s="1"/>
  <c r="X186"/>
  <c r="AR100" s="1"/>
  <c r="X189"/>
  <c r="X187"/>
  <c r="AR101" s="1"/>
  <c r="X190"/>
  <c r="AR104" s="1"/>
  <c r="X191"/>
  <c r="AR105" s="1"/>
  <c r="AR103"/>
  <c r="AR106"/>
  <c r="AR107"/>
  <c r="AR108"/>
  <c r="AR109"/>
  <c r="AR110"/>
  <c r="AR111"/>
  <c r="AR112"/>
  <c r="AR113"/>
  <c r="AR114"/>
  <c r="AR115"/>
  <c r="AR116"/>
  <c r="AR117"/>
  <c r="AR118"/>
  <c r="AR119"/>
  <c r="X100"/>
  <c r="Y188"/>
  <c r="AS102" s="1"/>
  <c r="Y186"/>
  <c r="AS100" s="1"/>
  <c r="Y189"/>
  <c r="Y187"/>
  <c r="AS101" s="1"/>
  <c r="Y190"/>
  <c r="AS104" s="1"/>
  <c r="Y191"/>
  <c r="AS105" s="1"/>
  <c r="AS103"/>
  <c r="AS106"/>
  <c r="AS107"/>
  <c r="AS108"/>
  <c r="AS109"/>
  <c r="AS110"/>
  <c r="AS111"/>
  <c r="AS112"/>
  <c r="AS113"/>
  <c r="AS114"/>
  <c r="AS115"/>
  <c r="AS116"/>
  <c r="AS117"/>
  <c r="AS118"/>
  <c r="AS119"/>
  <c r="Y100"/>
  <c r="E101"/>
  <c r="F101"/>
  <c r="G101"/>
  <c r="H101"/>
  <c r="I101"/>
  <c r="J101"/>
  <c r="K101"/>
  <c r="L101"/>
  <c r="M101"/>
  <c r="P101"/>
  <c r="Q101"/>
  <c r="R101"/>
  <c r="S101"/>
  <c r="T101"/>
  <c r="U101"/>
  <c r="V101"/>
  <c r="W101"/>
  <c r="X101"/>
  <c r="Y101"/>
  <c r="E102"/>
  <c r="F102"/>
  <c r="G102"/>
  <c r="H102"/>
  <c r="I102"/>
  <c r="J102"/>
  <c r="K102"/>
  <c r="L102"/>
  <c r="M102"/>
  <c r="P102"/>
  <c r="Q102"/>
  <c r="R102"/>
  <c r="S102"/>
  <c r="T102"/>
  <c r="U102"/>
  <c r="V102"/>
  <c r="W102"/>
  <c r="X102"/>
  <c r="Y102"/>
  <c r="E103"/>
  <c r="F103"/>
  <c r="G103"/>
  <c r="H103"/>
  <c r="I103"/>
  <c r="J103"/>
  <c r="K103"/>
  <c r="L103"/>
  <c r="M103"/>
  <c r="P103"/>
  <c r="Q103"/>
  <c r="R103"/>
  <c r="S103"/>
  <c r="T103"/>
  <c r="U103"/>
  <c r="V103"/>
  <c r="W103"/>
  <c r="X103"/>
  <c r="Y103"/>
  <c r="E104"/>
  <c r="F104"/>
  <c r="G104"/>
  <c r="H104"/>
  <c r="I104"/>
  <c r="J104"/>
  <c r="K104"/>
  <c r="L104"/>
  <c r="M104"/>
  <c r="P104"/>
  <c r="Q104"/>
  <c r="R104"/>
  <c r="S104"/>
  <c r="T104"/>
  <c r="U104"/>
  <c r="V104"/>
  <c r="W104"/>
  <c r="X104"/>
  <c r="Y104"/>
  <c r="E105"/>
  <c r="F105"/>
  <c r="G105"/>
  <c r="H105"/>
  <c r="I105"/>
  <c r="J105"/>
  <c r="K105"/>
  <c r="L105"/>
  <c r="M105"/>
  <c r="P105"/>
  <c r="Q105"/>
  <c r="R105"/>
  <c r="S105"/>
  <c r="T105"/>
  <c r="U105"/>
  <c r="V105"/>
  <c r="W105"/>
  <c r="X105"/>
  <c r="Y105"/>
  <c r="E106"/>
  <c r="F106"/>
  <c r="G106"/>
  <c r="H106"/>
  <c r="I106"/>
  <c r="J106"/>
  <c r="K106"/>
  <c r="L106"/>
  <c r="M106"/>
  <c r="P106"/>
  <c r="Q106"/>
  <c r="R106"/>
  <c r="S106"/>
  <c r="T106"/>
  <c r="U106"/>
  <c r="V106"/>
  <c r="W106"/>
  <c r="X106"/>
  <c r="Y106"/>
  <c r="E107"/>
  <c r="F107"/>
  <c r="G107"/>
  <c r="H107"/>
  <c r="I107"/>
  <c r="J107"/>
  <c r="K107"/>
  <c r="L107"/>
  <c r="M107"/>
  <c r="P107"/>
  <c r="Q107"/>
  <c r="R107"/>
  <c r="S107"/>
  <c r="T107"/>
  <c r="U107"/>
  <c r="V107"/>
  <c r="W107"/>
  <c r="X107"/>
  <c r="Y107"/>
  <c r="E108"/>
  <c r="F108"/>
  <c r="G108"/>
  <c r="H108"/>
  <c r="I108"/>
  <c r="J108"/>
  <c r="K108"/>
  <c r="L108"/>
  <c r="M108"/>
  <c r="P108"/>
  <c r="Q108"/>
  <c r="R108"/>
  <c r="S108"/>
  <c r="T108"/>
  <c r="U108"/>
  <c r="V108"/>
  <c r="W108"/>
  <c r="X108"/>
  <c r="Y108"/>
  <c r="E109"/>
  <c r="F109"/>
  <c r="G109"/>
  <c r="H109"/>
  <c r="I109"/>
  <c r="J109"/>
  <c r="K109"/>
  <c r="L109"/>
  <c r="M109"/>
  <c r="P109"/>
  <c r="Q109"/>
  <c r="R109"/>
  <c r="S109"/>
  <c r="T109"/>
  <c r="U109"/>
  <c r="V109"/>
  <c r="W109"/>
  <c r="X109"/>
  <c r="Y109"/>
  <c r="E110"/>
  <c r="F110"/>
  <c r="G110"/>
  <c r="H110"/>
  <c r="I110"/>
  <c r="J110"/>
  <c r="K110"/>
  <c r="L110"/>
  <c r="M110"/>
  <c r="P110"/>
  <c r="Q110"/>
  <c r="R110"/>
  <c r="S110"/>
  <c r="T110"/>
  <c r="U110"/>
  <c r="V110"/>
  <c r="W110"/>
  <c r="X110"/>
  <c r="Y110"/>
  <c r="E111"/>
  <c r="F111"/>
  <c r="G111"/>
  <c r="H111"/>
  <c r="I111"/>
  <c r="J111"/>
  <c r="K111"/>
  <c r="L111"/>
  <c r="M111"/>
  <c r="P111"/>
  <c r="Q111"/>
  <c r="R111"/>
  <c r="S111"/>
  <c r="T111"/>
  <c r="U111"/>
  <c r="V111"/>
  <c r="W111"/>
  <c r="X111"/>
  <c r="Y111"/>
  <c r="E112"/>
  <c r="F112"/>
  <c r="G112"/>
  <c r="H112"/>
  <c r="I112"/>
  <c r="J112"/>
  <c r="K112"/>
  <c r="L112"/>
  <c r="M112"/>
  <c r="P112"/>
  <c r="Q112"/>
  <c r="R112"/>
  <c r="S112"/>
  <c r="T112"/>
  <c r="U112"/>
  <c r="V112"/>
  <c r="W112"/>
  <c r="X112"/>
  <c r="Y112"/>
  <c r="E113"/>
  <c r="F113"/>
  <c r="G113"/>
  <c r="H113"/>
  <c r="I113"/>
  <c r="J113"/>
  <c r="K113"/>
  <c r="L113"/>
  <c r="M113"/>
  <c r="P113"/>
  <c r="Q113"/>
  <c r="R113"/>
  <c r="S113"/>
  <c r="T113"/>
  <c r="U113"/>
  <c r="V113"/>
  <c r="W113"/>
  <c r="X113"/>
  <c r="Y113"/>
  <c r="E114"/>
  <c r="F114"/>
  <c r="G114"/>
  <c r="H114"/>
  <c r="I114"/>
  <c r="J114"/>
  <c r="K114"/>
  <c r="L114"/>
  <c r="M114"/>
  <c r="P114"/>
  <c r="Q114"/>
  <c r="R114"/>
  <c r="S114"/>
  <c r="T114"/>
  <c r="U114"/>
  <c r="V114"/>
  <c r="W114"/>
  <c r="X114"/>
  <c r="Y114"/>
  <c r="E115"/>
  <c r="F115"/>
  <c r="G115"/>
  <c r="H115"/>
  <c r="I115"/>
  <c r="J115"/>
  <c r="K115"/>
  <c r="L115"/>
  <c r="M115"/>
  <c r="P115"/>
  <c r="Q115"/>
  <c r="R115"/>
  <c r="S115"/>
  <c r="T115"/>
  <c r="U115"/>
  <c r="V115"/>
  <c r="W115"/>
  <c r="X115"/>
  <c r="Y115"/>
  <c r="E116"/>
  <c r="F116"/>
  <c r="G116"/>
  <c r="H116"/>
  <c r="I116"/>
  <c r="J116"/>
  <c r="K116"/>
  <c r="L116"/>
  <c r="M116"/>
  <c r="P116"/>
  <c r="Q116"/>
  <c r="R116"/>
  <c r="S116"/>
  <c r="T116"/>
  <c r="U116"/>
  <c r="V116"/>
  <c r="W116"/>
  <c r="X116"/>
  <c r="Y116"/>
  <c r="E117"/>
  <c r="F117"/>
  <c r="G117"/>
  <c r="H117"/>
  <c r="I117"/>
  <c r="J117"/>
  <c r="K117"/>
  <c r="L117"/>
  <c r="M117"/>
  <c r="P117"/>
  <c r="Q117"/>
  <c r="R117"/>
  <c r="S117"/>
  <c r="T117"/>
  <c r="U117"/>
  <c r="V117"/>
  <c r="W117"/>
  <c r="X117"/>
  <c r="Y117"/>
  <c r="E118"/>
  <c r="F118"/>
  <c r="G118"/>
  <c r="H118"/>
  <c r="I118"/>
  <c r="J118"/>
  <c r="K118"/>
  <c r="L118"/>
  <c r="M118"/>
  <c r="P118"/>
  <c r="Q118"/>
  <c r="R118"/>
  <c r="S118"/>
  <c r="T118"/>
  <c r="U118"/>
  <c r="V118"/>
  <c r="W118"/>
  <c r="X118"/>
  <c r="Y118"/>
  <c r="E119"/>
  <c r="F119"/>
  <c r="G119"/>
  <c r="H119"/>
  <c r="I119"/>
  <c r="J119"/>
  <c r="K119"/>
  <c r="L119"/>
  <c r="M119"/>
  <c r="P119"/>
  <c r="Q119"/>
  <c r="R119"/>
  <c r="S119"/>
  <c r="T119"/>
  <c r="U119"/>
  <c r="V119"/>
  <c r="W119"/>
  <c r="X119"/>
  <c r="Y119"/>
  <c r="E120"/>
  <c r="F120"/>
  <c r="G120"/>
  <c r="H120"/>
  <c r="I120"/>
  <c r="J120"/>
  <c r="K120"/>
  <c r="L120"/>
  <c r="M120"/>
  <c r="P120"/>
  <c r="Q120"/>
  <c r="R120"/>
  <c r="S120"/>
  <c r="T120"/>
  <c r="U120"/>
  <c r="V120"/>
  <c r="W120"/>
  <c r="X120"/>
  <c r="Y120"/>
  <c r="E121"/>
  <c r="F121"/>
  <c r="G121"/>
  <c r="H121"/>
  <c r="I121"/>
  <c r="J121"/>
  <c r="K121"/>
  <c r="L121"/>
  <c r="M121"/>
  <c r="P121"/>
  <c r="Q121"/>
  <c r="R121"/>
  <c r="S121"/>
  <c r="T121"/>
  <c r="U121"/>
  <c r="V121"/>
  <c r="W121"/>
  <c r="X121"/>
  <c r="Y121"/>
  <c r="E122"/>
  <c r="F122"/>
  <c r="G122"/>
  <c r="H122"/>
  <c r="I122"/>
  <c r="J122"/>
  <c r="K122"/>
  <c r="L122"/>
  <c r="M122"/>
  <c r="P122"/>
  <c r="Q122"/>
  <c r="R122"/>
  <c r="S122"/>
  <c r="T122"/>
  <c r="U122"/>
  <c r="V122"/>
  <c r="W122"/>
  <c r="X122"/>
  <c r="Y122"/>
  <c r="E123"/>
  <c r="F123"/>
  <c r="G123"/>
  <c r="H123"/>
  <c r="I123"/>
  <c r="J123"/>
  <c r="K123"/>
  <c r="L123"/>
  <c r="M123"/>
  <c r="P123"/>
  <c r="Q123"/>
  <c r="R123"/>
  <c r="S123"/>
  <c r="T123"/>
  <c r="U123"/>
  <c r="V123"/>
  <c r="W123"/>
  <c r="X123"/>
  <c r="Y123"/>
  <c r="E124"/>
  <c r="F124"/>
  <c r="G124"/>
  <c r="H124"/>
  <c r="I124"/>
  <c r="J124"/>
  <c r="K124"/>
  <c r="L124"/>
  <c r="M124"/>
  <c r="P124"/>
  <c r="Q124"/>
  <c r="R124"/>
  <c r="S124"/>
  <c r="T124"/>
  <c r="U124"/>
  <c r="V124"/>
  <c r="W124"/>
  <c r="X124"/>
  <c r="Y124"/>
  <c r="E125"/>
  <c r="F125"/>
  <c r="G125"/>
  <c r="H125"/>
  <c r="I125"/>
  <c r="J125"/>
  <c r="K125"/>
  <c r="L125"/>
  <c r="M125"/>
  <c r="P125"/>
  <c r="Q125"/>
  <c r="R125"/>
  <c r="S125"/>
  <c r="T125"/>
  <c r="U125"/>
  <c r="V125"/>
  <c r="W125"/>
  <c r="X125"/>
  <c r="Y125"/>
  <c r="E126"/>
  <c r="F126"/>
  <c r="G126"/>
  <c r="H126"/>
  <c r="I126"/>
  <c r="J126"/>
  <c r="K126"/>
  <c r="L126"/>
  <c r="M126"/>
  <c r="P126"/>
  <c r="Q126"/>
  <c r="R126"/>
  <c r="S126"/>
  <c r="T126"/>
  <c r="U126"/>
  <c r="V126"/>
  <c r="W126"/>
  <c r="X126"/>
  <c r="Y126"/>
  <c r="E127"/>
  <c r="F127"/>
  <c r="G127"/>
  <c r="H127"/>
  <c r="I127"/>
  <c r="J127"/>
  <c r="K127"/>
  <c r="L127"/>
  <c r="M127"/>
  <c r="P127"/>
  <c r="Q127"/>
  <c r="R127"/>
  <c r="S127"/>
  <c r="T127"/>
  <c r="U127"/>
  <c r="V127"/>
  <c r="W127"/>
  <c r="X127"/>
  <c r="Y127"/>
  <c r="E128"/>
  <c r="F128"/>
  <c r="G128"/>
  <c r="H128"/>
  <c r="I128"/>
  <c r="J128"/>
  <c r="K128"/>
  <c r="L128"/>
  <c r="M128"/>
  <c r="P128"/>
  <c r="Q128"/>
  <c r="R128"/>
  <c r="S128"/>
  <c r="T128"/>
  <c r="U128"/>
  <c r="V128"/>
  <c r="W128"/>
  <c r="X128"/>
  <c r="Y128"/>
  <c r="E129"/>
  <c r="F129"/>
  <c r="G129"/>
  <c r="H129"/>
  <c r="I129"/>
  <c r="J129"/>
  <c r="K129"/>
  <c r="L129"/>
  <c r="M129"/>
  <c r="P129"/>
  <c r="Q129"/>
  <c r="R129"/>
  <c r="S129"/>
  <c r="T129"/>
  <c r="U129"/>
  <c r="V129"/>
  <c r="W129"/>
  <c r="X129"/>
  <c r="Y129"/>
  <c r="E130"/>
  <c r="F130"/>
  <c r="G130"/>
  <c r="H130"/>
  <c r="I130"/>
  <c r="J130"/>
  <c r="K130"/>
  <c r="L130"/>
  <c r="M130"/>
  <c r="P130"/>
  <c r="Q130"/>
  <c r="R130"/>
  <c r="S130"/>
  <c r="T130"/>
  <c r="U130"/>
  <c r="V130"/>
  <c r="W130"/>
  <c r="X130"/>
  <c r="Y130"/>
  <c r="E131"/>
  <c r="F131"/>
  <c r="G131"/>
  <c r="H131"/>
  <c r="I131"/>
  <c r="J131"/>
  <c r="K131"/>
  <c r="L131"/>
  <c r="M131"/>
  <c r="P131"/>
  <c r="Q131"/>
  <c r="R131"/>
  <c r="S131"/>
  <c r="T131"/>
  <c r="U131"/>
  <c r="V131"/>
  <c r="W131"/>
  <c r="X131"/>
  <c r="Y131"/>
  <c r="E132"/>
  <c r="F132"/>
  <c r="G132"/>
  <c r="H132"/>
  <c r="I132"/>
  <c r="J132"/>
  <c r="K132"/>
  <c r="L132"/>
  <c r="M132"/>
  <c r="P132"/>
  <c r="Q132"/>
  <c r="R132"/>
  <c r="S132"/>
  <c r="T132"/>
  <c r="U132"/>
  <c r="V132"/>
  <c r="W132"/>
  <c r="X132"/>
  <c r="Y132"/>
  <c r="E133"/>
  <c r="F133"/>
  <c r="G133"/>
  <c r="H133"/>
  <c r="I133"/>
  <c r="J133"/>
  <c r="K133"/>
  <c r="L133"/>
  <c r="M133"/>
  <c r="P133"/>
  <c r="Q133"/>
  <c r="R133"/>
  <c r="S133"/>
  <c r="T133"/>
  <c r="U133"/>
  <c r="V133"/>
  <c r="W133"/>
  <c r="X133"/>
  <c r="Y133"/>
  <c r="E134"/>
  <c r="F134"/>
  <c r="G134"/>
  <c r="H134"/>
  <c r="I134"/>
  <c r="J134"/>
  <c r="K134"/>
  <c r="L134"/>
  <c r="M134"/>
  <c r="P134"/>
  <c r="Q134"/>
  <c r="R134"/>
  <c r="S134"/>
  <c r="T134"/>
  <c r="U134"/>
  <c r="V134"/>
  <c r="W134"/>
  <c r="X134"/>
  <c r="Y134"/>
  <c r="E135"/>
  <c r="F135"/>
  <c r="G135"/>
  <c r="H135"/>
  <c r="I135"/>
  <c r="J135"/>
  <c r="K135"/>
  <c r="L135"/>
  <c r="M135"/>
  <c r="P135"/>
  <c r="Q135"/>
  <c r="R135"/>
  <c r="S135"/>
  <c r="T135"/>
  <c r="U135"/>
  <c r="V135"/>
  <c r="W135"/>
  <c r="X135"/>
  <c r="Y135"/>
  <c r="E136"/>
  <c r="F136"/>
  <c r="G136"/>
  <c r="H136"/>
  <c r="I136"/>
  <c r="J136"/>
  <c r="K136"/>
  <c r="L136"/>
  <c r="M136"/>
  <c r="P136"/>
  <c r="Q136"/>
  <c r="R136"/>
  <c r="S136"/>
  <c r="T136"/>
  <c r="U136"/>
  <c r="V136"/>
  <c r="W136"/>
  <c r="X136"/>
  <c r="Y136"/>
  <c r="E137"/>
  <c r="F137"/>
  <c r="G137"/>
  <c r="H137"/>
  <c r="I137"/>
  <c r="J137"/>
  <c r="K137"/>
  <c r="L137"/>
  <c r="M137"/>
  <c r="P137"/>
  <c r="Q137"/>
  <c r="R137"/>
  <c r="S137"/>
  <c r="T137"/>
  <c r="U137"/>
  <c r="V137"/>
  <c r="W137"/>
  <c r="X137"/>
  <c r="Y137"/>
  <c r="E138"/>
  <c r="F138"/>
  <c r="G138"/>
  <c r="H138"/>
  <c r="I138"/>
  <c r="J138"/>
  <c r="K138"/>
  <c r="L138"/>
  <c r="M138"/>
  <c r="P138"/>
  <c r="Q138"/>
  <c r="R138"/>
  <c r="S138"/>
  <c r="T138"/>
  <c r="U138"/>
  <c r="V138"/>
  <c r="W138"/>
  <c r="X138"/>
  <c r="Y138"/>
  <c r="E139"/>
  <c r="F139"/>
  <c r="G139"/>
  <c r="H139"/>
  <c r="I139"/>
  <c r="J139"/>
  <c r="K139"/>
  <c r="L139"/>
  <c r="M139"/>
  <c r="P139"/>
  <c r="Q139"/>
  <c r="R139"/>
  <c r="S139"/>
  <c r="T139"/>
  <c r="U139"/>
  <c r="V139"/>
  <c r="W139"/>
  <c r="X139"/>
  <c r="Y139"/>
  <c r="E140"/>
  <c r="F140"/>
  <c r="G140"/>
  <c r="H140"/>
  <c r="I140"/>
  <c r="J140"/>
  <c r="K140"/>
  <c r="L140"/>
  <c r="M140"/>
  <c r="P140"/>
  <c r="Q140"/>
  <c r="R140"/>
  <c r="S140"/>
  <c r="T140"/>
  <c r="U140"/>
  <c r="V140"/>
  <c r="W140"/>
  <c r="X140"/>
  <c r="Y140"/>
  <c r="E141"/>
  <c r="F141"/>
  <c r="G141"/>
  <c r="H141"/>
  <c r="I141"/>
  <c r="J141"/>
  <c r="K141"/>
  <c r="L141"/>
  <c r="M141"/>
  <c r="P141"/>
  <c r="Q141"/>
  <c r="R141"/>
  <c r="S141"/>
  <c r="T141"/>
  <c r="U141"/>
  <c r="V141"/>
  <c r="W141"/>
  <c r="X141"/>
  <c r="Y141"/>
  <c r="E142"/>
  <c r="F142"/>
  <c r="G142"/>
  <c r="H142"/>
  <c r="I142"/>
  <c r="J142"/>
  <c r="K142"/>
  <c r="L142"/>
  <c r="M142"/>
  <c r="P142"/>
  <c r="Q142"/>
  <c r="R142"/>
  <c r="S142"/>
  <c r="T142"/>
  <c r="U142"/>
  <c r="V142"/>
  <c r="W142"/>
  <c r="X142"/>
  <c r="Y142"/>
  <c r="E143"/>
  <c r="F143"/>
  <c r="G143"/>
  <c r="H143"/>
  <c r="I143"/>
  <c r="J143"/>
  <c r="K143"/>
  <c r="L143"/>
  <c r="M143"/>
  <c r="P143"/>
  <c r="Q143"/>
  <c r="R143"/>
  <c r="S143"/>
  <c r="T143"/>
  <c r="U143"/>
  <c r="V143"/>
  <c r="W143"/>
  <c r="X143"/>
  <c r="Y143"/>
  <c r="E144"/>
  <c r="F144"/>
  <c r="G144"/>
  <c r="H144"/>
  <c r="I144"/>
  <c r="J144"/>
  <c r="K144"/>
  <c r="L144"/>
  <c r="M144"/>
  <c r="P144"/>
  <c r="Q144"/>
  <c r="R144"/>
  <c r="S144"/>
  <c r="T144"/>
  <c r="U144"/>
  <c r="V144"/>
  <c r="W144"/>
  <c r="X144"/>
  <c r="Y144"/>
  <c r="E145"/>
  <c r="F145"/>
  <c r="G145"/>
  <c r="H145"/>
  <c r="I145"/>
  <c r="J145"/>
  <c r="K145"/>
  <c r="L145"/>
  <c r="M145"/>
  <c r="P145"/>
  <c r="Q145"/>
  <c r="R145"/>
  <c r="S145"/>
  <c r="T145"/>
  <c r="U145"/>
  <c r="V145"/>
  <c r="W145"/>
  <c r="X145"/>
  <c r="Y145"/>
  <c r="E146"/>
  <c r="F146"/>
  <c r="G146"/>
  <c r="H146"/>
  <c r="I146"/>
  <c r="J146"/>
  <c r="K146"/>
  <c r="L146"/>
  <c r="M146"/>
  <c r="P146"/>
  <c r="Q146"/>
  <c r="R146"/>
  <c r="S146"/>
  <c r="T146"/>
  <c r="U146"/>
  <c r="V146"/>
  <c r="W146"/>
  <c r="X146"/>
  <c r="Y146"/>
  <c r="E147"/>
  <c r="F147"/>
  <c r="G147"/>
  <c r="H147"/>
  <c r="I147"/>
  <c r="J147"/>
  <c r="K147"/>
  <c r="L147"/>
  <c r="M147"/>
  <c r="P147"/>
  <c r="Q147"/>
  <c r="R147"/>
  <c r="S147"/>
  <c r="T147"/>
  <c r="U147"/>
  <c r="V147"/>
  <c r="W147"/>
  <c r="X147"/>
  <c r="Y147"/>
  <c r="E148"/>
  <c r="F148"/>
  <c r="G148"/>
  <c r="H148"/>
  <c r="I148"/>
  <c r="J148"/>
  <c r="K148"/>
  <c r="L148"/>
  <c r="M148"/>
  <c r="P148"/>
  <c r="Q148"/>
  <c r="R148"/>
  <c r="S148"/>
  <c r="T148"/>
  <c r="U148"/>
  <c r="V148"/>
  <c r="W148"/>
  <c r="X148"/>
  <c r="Y148"/>
  <c r="E149"/>
  <c r="F149"/>
  <c r="G149"/>
  <c r="H149"/>
  <c r="I149"/>
  <c r="J149"/>
  <c r="K149"/>
  <c r="L149"/>
  <c r="M149"/>
  <c r="P149"/>
  <c r="Q149"/>
  <c r="R149"/>
  <c r="S149"/>
  <c r="T149"/>
  <c r="U149"/>
  <c r="V149"/>
  <c r="W149"/>
  <c r="X149"/>
  <c r="Y149"/>
  <c r="E150"/>
  <c r="F150"/>
  <c r="G150"/>
  <c r="H150"/>
  <c r="I150"/>
  <c r="J150"/>
  <c r="K150"/>
  <c r="L150"/>
  <c r="M150"/>
  <c r="P150"/>
  <c r="Q150"/>
  <c r="R150"/>
  <c r="S150"/>
  <c r="T150"/>
  <c r="U150"/>
  <c r="V150"/>
  <c r="W150"/>
  <c r="X150"/>
  <c r="Y150"/>
  <c r="E151"/>
  <c r="F151"/>
  <c r="G151"/>
  <c r="H151"/>
  <c r="I151"/>
  <c r="J151"/>
  <c r="K151"/>
  <c r="L151"/>
  <c r="M151"/>
  <c r="P151"/>
  <c r="Q151"/>
  <c r="R151"/>
  <c r="S151"/>
  <c r="T151"/>
  <c r="U151"/>
  <c r="V151"/>
  <c r="W151"/>
  <c r="X151"/>
  <c r="Y151"/>
  <c r="E152"/>
  <c r="F152"/>
  <c r="G152"/>
  <c r="H152"/>
  <c r="I152"/>
  <c r="J152"/>
  <c r="K152"/>
  <c r="L152"/>
  <c r="M152"/>
  <c r="P152"/>
  <c r="Q152"/>
  <c r="R152"/>
  <c r="S152"/>
  <c r="T152"/>
  <c r="U152"/>
  <c r="V152"/>
  <c r="W152"/>
  <c r="X152"/>
  <c r="Y152"/>
  <c r="E153"/>
  <c r="F153"/>
  <c r="G153"/>
  <c r="H153"/>
  <c r="I153"/>
  <c r="J153"/>
  <c r="K153"/>
  <c r="L153"/>
  <c r="M153"/>
  <c r="P153"/>
  <c r="Q153"/>
  <c r="R153"/>
  <c r="S153"/>
  <c r="T153"/>
  <c r="U153"/>
  <c r="V153"/>
  <c r="W153"/>
  <c r="X153"/>
  <c r="Y153"/>
  <c r="E154"/>
  <c r="F154"/>
  <c r="G154"/>
  <c r="H154"/>
  <c r="I154"/>
  <c r="J154"/>
  <c r="K154"/>
  <c r="L154"/>
  <c r="M154"/>
  <c r="P154"/>
  <c r="Q154"/>
  <c r="R154"/>
  <c r="S154"/>
  <c r="T154"/>
  <c r="U154"/>
  <c r="V154"/>
  <c r="W154"/>
  <c r="X154"/>
  <c r="Y154"/>
  <c r="E155"/>
  <c r="F155"/>
  <c r="G155"/>
  <c r="H155"/>
  <c r="I155"/>
  <c r="J155"/>
  <c r="K155"/>
  <c r="L155"/>
  <c r="M155"/>
  <c r="P155"/>
  <c r="Q155"/>
  <c r="R155"/>
  <c r="S155"/>
  <c r="T155"/>
  <c r="U155"/>
  <c r="V155"/>
  <c r="W155"/>
  <c r="X155"/>
  <c r="Y155"/>
  <c r="E156"/>
  <c r="F156"/>
  <c r="G156"/>
  <c r="H156"/>
  <c r="I156"/>
  <c r="J156"/>
  <c r="K156"/>
  <c r="L156"/>
  <c r="M156"/>
  <c r="P156"/>
  <c r="Q156"/>
  <c r="R156"/>
  <c r="S156"/>
  <c r="T156"/>
  <c r="U156"/>
  <c r="V156"/>
  <c r="W156"/>
  <c r="X156"/>
  <c r="Y156"/>
  <c r="E157"/>
  <c r="F157"/>
  <c r="G157"/>
  <c r="H157"/>
  <c r="I157"/>
  <c r="J157"/>
  <c r="K157"/>
  <c r="L157"/>
  <c r="M157"/>
  <c r="P157"/>
  <c r="Q157"/>
  <c r="R157"/>
  <c r="S157"/>
  <c r="T157"/>
  <c r="U157"/>
  <c r="V157"/>
  <c r="W157"/>
  <c r="X157"/>
  <c r="Y157"/>
  <c r="E158"/>
  <c r="F158"/>
  <c r="G158"/>
  <c r="H158"/>
  <c r="I158"/>
  <c r="J158"/>
  <c r="K158"/>
  <c r="L158"/>
  <c r="M158"/>
  <c r="P158"/>
  <c r="Q158"/>
  <c r="R158"/>
  <c r="S158"/>
  <c r="T158"/>
  <c r="U158"/>
  <c r="V158"/>
  <c r="W158"/>
  <c r="X158"/>
  <c r="Y158"/>
  <c r="E159"/>
  <c r="F159"/>
  <c r="G159"/>
  <c r="H159"/>
  <c r="I159"/>
  <c r="J159"/>
  <c r="K159"/>
  <c r="L159"/>
  <c r="M159"/>
  <c r="P159"/>
  <c r="Q159"/>
  <c r="R159"/>
  <c r="S159"/>
  <c r="T159"/>
  <c r="U159"/>
  <c r="V159"/>
  <c r="W159"/>
  <c r="X159"/>
  <c r="Y159"/>
  <c r="E160"/>
  <c r="F160"/>
  <c r="G160"/>
  <c r="H160"/>
  <c r="I160"/>
  <c r="J160"/>
  <c r="K160"/>
  <c r="L160"/>
  <c r="M160"/>
  <c r="P160"/>
  <c r="Q160"/>
  <c r="R160"/>
  <c r="S160"/>
  <c r="T160"/>
  <c r="U160"/>
  <c r="V160"/>
  <c r="W160"/>
  <c r="X160"/>
  <c r="Y160"/>
  <c r="E161"/>
  <c r="F161"/>
  <c r="G161"/>
  <c r="H161"/>
  <c r="I161"/>
  <c r="J161"/>
  <c r="K161"/>
  <c r="L161"/>
  <c r="M161"/>
  <c r="P161"/>
  <c r="Q161"/>
  <c r="R161"/>
  <c r="S161"/>
  <c r="T161"/>
  <c r="U161"/>
  <c r="V161"/>
  <c r="W161"/>
  <c r="X161"/>
  <c r="Y161"/>
  <c r="E162"/>
  <c r="F162"/>
  <c r="G162"/>
  <c r="H162"/>
  <c r="I162"/>
  <c r="J162"/>
  <c r="K162"/>
  <c r="L162"/>
  <c r="M162"/>
  <c r="P162"/>
  <c r="Q162"/>
  <c r="R162"/>
  <c r="S162"/>
  <c r="T162"/>
  <c r="U162"/>
  <c r="V162"/>
  <c r="W162"/>
  <c r="X162"/>
  <c r="Y162"/>
  <c r="E163"/>
  <c r="F163"/>
  <c r="G163"/>
  <c r="H163"/>
  <c r="I163"/>
  <c r="J163"/>
  <c r="K163"/>
  <c r="L163"/>
  <c r="M163"/>
  <c r="P163"/>
  <c r="Q163"/>
  <c r="R163"/>
  <c r="S163"/>
  <c r="T163"/>
  <c r="U163"/>
  <c r="V163"/>
  <c r="W163"/>
  <c r="X163"/>
  <c r="Y163"/>
  <c r="E164"/>
  <c r="F164"/>
  <c r="G164"/>
  <c r="H164"/>
  <c r="I164"/>
  <c r="J164"/>
  <c r="K164"/>
  <c r="L164"/>
  <c r="M164"/>
  <c r="P164"/>
  <c r="Q164"/>
  <c r="R164"/>
  <c r="S164"/>
  <c r="T164"/>
  <c r="U164"/>
  <c r="V164"/>
  <c r="W164"/>
  <c r="X164"/>
  <c r="Y164"/>
  <c r="E165"/>
  <c r="F165"/>
  <c r="G165"/>
  <c r="H165"/>
  <c r="I165"/>
  <c r="J165"/>
  <c r="K165"/>
  <c r="L165"/>
  <c r="M165"/>
  <c r="P165"/>
  <c r="Q165"/>
  <c r="R165"/>
  <c r="S165"/>
  <c r="T165"/>
  <c r="U165"/>
  <c r="V165"/>
  <c r="W165"/>
  <c r="X165"/>
  <c r="Y165"/>
  <c r="E166"/>
  <c r="F166"/>
  <c r="G166"/>
  <c r="H166"/>
  <c r="I166"/>
  <c r="J166"/>
  <c r="K166"/>
  <c r="L166"/>
  <c r="M166"/>
  <c r="P166"/>
  <c r="Q166"/>
  <c r="R166"/>
  <c r="S166"/>
  <c r="T166"/>
  <c r="U166"/>
  <c r="V166"/>
  <c r="W166"/>
  <c r="X166"/>
  <c r="Y166"/>
  <c r="E167"/>
  <c r="F167"/>
  <c r="G167"/>
  <c r="H167"/>
  <c r="I167"/>
  <c r="J167"/>
  <c r="K167"/>
  <c r="L167"/>
  <c r="M167"/>
  <c r="P167"/>
  <c r="Q167"/>
  <c r="R167"/>
  <c r="S167"/>
  <c r="T167"/>
  <c r="U167"/>
  <c r="V167"/>
  <c r="W167"/>
  <c r="X167"/>
  <c r="Y167"/>
  <c r="E168"/>
  <c r="F168"/>
  <c r="G168"/>
  <c r="H168"/>
  <c r="I168"/>
  <c r="J168"/>
  <c r="K168"/>
  <c r="L168"/>
  <c r="M168"/>
  <c r="P168"/>
  <c r="Q168"/>
  <c r="R168"/>
  <c r="S168"/>
  <c r="T168"/>
  <c r="U168"/>
  <c r="V168"/>
  <c r="W168"/>
  <c r="X168"/>
  <c r="Y168"/>
  <c r="E169"/>
  <c r="F169"/>
  <c r="G169"/>
  <c r="H169"/>
  <c r="I169"/>
  <c r="J169"/>
  <c r="K169"/>
  <c r="L169"/>
  <c r="M169"/>
  <c r="P169"/>
  <c r="Q169"/>
  <c r="R169"/>
  <c r="S169"/>
  <c r="T169"/>
  <c r="U169"/>
  <c r="V169"/>
  <c r="W169"/>
  <c r="X169"/>
  <c r="Y169"/>
  <c r="E170"/>
  <c r="F170"/>
  <c r="G170"/>
  <c r="H170"/>
  <c r="I170"/>
  <c r="J170"/>
  <c r="K170"/>
  <c r="L170"/>
  <c r="M170"/>
  <c r="P170"/>
  <c r="Q170"/>
  <c r="R170"/>
  <c r="S170"/>
  <c r="T170"/>
  <c r="U170"/>
  <c r="V170"/>
  <c r="W170"/>
  <c r="X170"/>
  <c r="Y170"/>
  <c r="E171"/>
  <c r="F171"/>
  <c r="G171"/>
  <c r="H171"/>
  <c r="I171"/>
  <c r="J171"/>
  <c r="K171"/>
  <c r="L171"/>
  <c r="M171"/>
  <c r="P171"/>
  <c r="Q171"/>
  <c r="R171"/>
  <c r="S171"/>
  <c r="T171"/>
  <c r="U171"/>
  <c r="V171"/>
  <c r="W171"/>
  <c r="X171"/>
  <c r="Y171"/>
  <c r="E172"/>
  <c r="F172"/>
  <c r="G172"/>
  <c r="H172"/>
  <c r="I172"/>
  <c r="J172"/>
  <c r="K172"/>
  <c r="L172"/>
  <c r="M172"/>
  <c r="P172"/>
  <c r="Q172"/>
  <c r="R172"/>
  <c r="S172"/>
  <c r="T172"/>
  <c r="U172"/>
  <c r="V172"/>
  <c r="W172"/>
  <c r="X172"/>
  <c r="Y172"/>
  <c r="E173"/>
  <c r="F173"/>
  <c r="G173"/>
  <c r="H173"/>
  <c r="I173"/>
  <c r="J173"/>
  <c r="K173"/>
  <c r="L173"/>
  <c r="M173"/>
  <c r="P173"/>
  <c r="Q173"/>
  <c r="R173"/>
  <c r="S173"/>
  <c r="T173"/>
  <c r="U173"/>
  <c r="V173"/>
  <c r="W173"/>
  <c r="X173"/>
  <c r="Y173"/>
  <c r="E174"/>
  <c r="F174"/>
  <c r="G174"/>
  <c r="H174"/>
  <c r="I174"/>
  <c r="J174"/>
  <c r="K174"/>
  <c r="L174"/>
  <c r="M174"/>
  <c r="P174"/>
  <c r="Q174"/>
  <c r="R174"/>
  <c r="S174"/>
  <c r="T174"/>
  <c r="U174"/>
  <c r="V174"/>
  <c r="W174"/>
  <c r="X174"/>
  <c r="Y174"/>
  <c r="E175"/>
  <c r="F175"/>
  <c r="G175"/>
  <c r="H175"/>
  <c r="I175"/>
  <c r="J175"/>
  <c r="K175"/>
  <c r="L175"/>
  <c r="M175"/>
  <c r="P175"/>
  <c r="Q175"/>
  <c r="R175"/>
  <c r="S175"/>
  <c r="T175"/>
  <c r="U175"/>
  <c r="V175"/>
  <c r="W175"/>
  <c r="X175"/>
  <c r="Y175"/>
  <c r="E176"/>
  <c r="F176"/>
  <c r="G176"/>
  <c r="H176"/>
  <c r="I176"/>
  <c r="J176"/>
  <c r="K176"/>
  <c r="L176"/>
  <c r="M176"/>
  <c r="P176"/>
  <c r="Q176"/>
  <c r="R176"/>
  <c r="S176"/>
  <c r="T176"/>
  <c r="U176"/>
  <c r="V176"/>
  <c r="W176"/>
  <c r="X176"/>
  <c r="Y176"/>
  <c r="E177"/>
  <c r="F177"/>
  <c r="G177"/>
  <c r="H177"/>
  <c r="I177"/>
  <c r="J177"/>
  <c r="K177"/>
  <c r="L177"/>
  <c r="M177"/>
  <c r="P177"/>
  <c r="Q177"/>
  <c r="R177"/>
  <c r="S177"/>
  <c r="T177"/>
  <c r="U177"/>
  <c r="V177"/>
  <c r="W177"/>
  <c r="X177"/>
  <c r="Y177"/>
  <c r="E178"/>
  <c r="F178"/>
  <c r="G178"/>
  <c r="H178"/>
  <c r="I178"/>
  <c r="J178"/>
  <c r="K178"/>
  <c r="L178"/>
  <c r="M178"/>
  <c r="P178"/>
  <c r="Q178"/>
  <c r="R178"/>
  <c r="S178"/>
  <c r="T178"/>
  <c r="U178"/>
  <c r="V178"/>
  <c r="W178"/>
  <c r="X178"/>
  <c r="Y178"/>
  <c r="E179"/>
  <c r="F179"/>
  <c r="G179"/>
  <c r="H179"/>
  <c r="I179"/>
  <c r="J179"/>
  <c r="K179"/>
  <c r="L179"/>
  <c r="M179"/>
  <c r="P179"/>
  <c r="Q179"/>
  <c r="R179"/>
  <c r="S179"/>
  <c r="T179"/>
  <c r="U179"/>
  <c r="V179"/>
  <c r="W179"/>
  <c r="X179"/>
  <c r="Y179"/>
  <c r="E180"/>
  <c r="F180"/>
  <c r="G180"/>
  <c r="H180"/>
  <c r="I180"/>
  <c r="J180"/>
  <c r="K180"/>
  <c r="L180"/>
  <c r="M180"/>
  <c r="P180"/>
  <c r="Q180"/>
  <c r="R180"/>
  <c r="S180"/>
  <c r="T180"/>
  <c r="U180"/>
  <c r="V180"/>
  <c r="W180"/>
  <c r="X180"/>
  <c r="Y180"/>
  <c r="E181"/>
  <c r="F181"/>
  <c r="G181"/>
  <c r="H181"/>
  <c r="I181"/>
  <c r="J181"/>
  <c r="K181"/>
  <c r="L181"/>
  <c r="M181"/>
  <c r="P181"/>
  <c r="Q181"/>
  <c r="R181"/>
  <c r="S181"/>
  <c r="T181"/>
  <c r="U181"/>
  <c r="V181"/>
  <c r="W181"/>
  <c r="X181"/>
  <c r="Y181"/>
  <c r="E182"/>
  <c r="F182"/>
  <c r="G182"/>
  <c r="H182"/>
  <c r="I182"/>
  <c r="J182"/>
  <c r="K182"/>
  <c r="L182"/>
  <c r="M182"/>
  <c r="P182"/>
  <c r="Q182"/>
  <c r="R182"/>
  <c r="S182"/>
  <c r="T182"/>
  <c r="U182"/>
  <c r="V182"/>
  <c r="W182"/>
  <c r="X182"/>
  <c r="Y182"/>
  <c r="E183"/>
  <c r="F183"/>
  <c r="G183"/>
  <c r="H183"/>
  <c r="I183"/>
  <c r="J183"/>
  <c r="K183"/>
  <c r="L183"/>
  <c r="M183"/>
  <c r="P183"/>
  <c r="Q183"/>
  <c r="R183"/>
  <c r="S183"/>
  <c r="T183"/>
  <c r="U183"/>
  <c r="V183"/>
  <c r="W183"/>
  <c r="X183"/>
  <c r="Y183"/>
  <c r="E184"/>
  <c r="C64" i="4" s="1"/>
  <c r="C65" s="1"/>
  <c r="F184" i="12"/>
  <c r="G184"/>
  <c r="E64" i="4" s="1"/>
  <c r="E65" s="1"/>
  <c r="H184" i="12"/>
  <c r="I184"/>
  <c r="G64" i="4" s="1"/>
  <c r="G65" s="1"/>
  <c r="J184" i="12"/>
  <c r="K184"/>
  <c r="I64" i="4" s="1"/>
  <c r="I65" s="1"/>
  <c r="L184" i="12"/>
  <c r="M184"/>
  <c r="K64" i="4" s="1"/>
  <c r="K65" s="1"/>
  <c r="P184" i="12"/>
  <c r="Q184"/>
  <c r="C68" i="4" s="1"/>
  <c r="C69" s="1"/>
  <c r="R184" i="12"/>
  <c r="S184"/>
  <c r="E68" i="4" s="1"/>
  <c r="E69" s="1"/>
  <c r="T184" i="12"/>
  <c r="U184"/>
  <c r="G68" i="4" s="1"/>
  <c r="G69" s="1"/>
  <c r="V184" i="12"/>
  <c r="W184"/>
  <c r="I68" i="4" s="1"/>
  <c r="I69" s="1"/>
  <c r="X184" i="12"/>
  <c r="Y184"/>
  <c r="K68" i="4" s="1"/>
  <c r="K69" s="1"/>
  <c r="E185" i="12"/>
  <c r="F185"/>
  <c r="G185"/>
  <c r="H185"/>
  <c r="I185"/>
  <c r="J185"/>
  <c r="K185"/>
  <c r="L185"/>
  <c r="M185"/>
  <c r="P185"/>
  <c r="Q185"/>
  <c r="R185"/>
  <c r="S185"/>
  <c r="T185"/>
  <c r="U185"/>
  <c r="V185"/>
  <c r="W185"/>
  <c r="X185"/>
  <c r="Y185"/>
  <c r="M186"/>
  <c r="M187"/>
  <c r="M188"/>
  <c r="M189"/>
  <c r="M190"/>
  <c r="M191"/>
  <c r="D3" i="9"/>
  <c r="D23" s="1"/>
  <c r="P3"/>
  <c r="S3" i="1"/>
  <c r="T3"/>
  <c r="T4" s="1"/>
  <c r="T5" s="1"/>
  <c r="U3"/>
  <c r="V3"/>
  <c r="W3"/>
  <c r="X3"/>
  <c r="Y3"/>
  <c r="Z3"/>
  <c r="AA3"/>
  <c r="S4"/>
  <c r="S5" s="1"/>
  <c r="U4"/>
  <c r="V4"/>
  <c r="W4"/>
  <c r="X4"/>
  <c r="Y4"/>
  <c r="Z4"/>
  <c r="AA4"/>
  <c r="U5"/>
  <c r="V5"/>
  <c r="W5"/>
  <c r="X5"/>
  <c r="Y5"/>
  <c r="Z5"/>
  <c r="AA5"/>
  <c r="S6"/>
  <c r="T6"/>
  <c r="U6"/>
  <c r="V6"/>
  <c r="W6"/>
  <c r="X6"/>
  <c r="Y6"/>
  <c r="Z6"/>
  <c r="AA6"/>
  <c r="R6"/>
  <c r="AC6" s="1"/>
  <c r="R3"/>
  <c r="R4" s="1"/>
  <c r="S3" i="7"/>
  <c r="T3"/>
  <c r="T4" s="1"/>
  <c r="U3"/>
  <c r="V3"/>
  <c r="W3"/>
  <c r="X3"/>
  <c r="Y3"/>
  <c r="Z3"/>
  <c r="AA3"/>
  <c r="S4"/>
  <c r="S5" s="1"/>
  <c r="U4"/>
  <c r="U9" s="1"/>
  <c r="V4"/>
  <c r="W4"/>
  <c r="W9" s="1"/>
  <c r="X4"/>
  <c r="Y4"/>
  <c r="Y9" s="1"/>
  <c r="Z4"/>
  <c r="AA4"/>
  <c r="AA9" s="1"/>
  <c r="U5"/>
  <c r="V5"/>
  <c r="W5"/>
  <c r="X5"/>
  <c r="Y5"/>
  <c r="Z5"/>
  <c r="AA5"/>
  <c r="S6"/>
  <c r="AC6" s="1"/>
  <c r="T6"/>
  <c r="U6"/>
  <c r="V6"/>
  <c r="W6"/>
  <c r="X6"/>
  <c r="Y6"/>
  <c r="Z6"/>
  <c r="AA6"/>
  <c r="R6"/>
  <c r="R4"/>
  <c r="R3"/>
  <c r="L2" i="4"/>
  <c r="L1"/>
  <c r="C2"/>
  <c r="F25" i="9"/>
  <c r="G25"/>
  <c r="H25"/>
  <c r="I25"/>
  <c r="J25"/>
  <c r="K25"/>
  <c r="L25"/>
  <c r="F26"/>
  <c r="G26"/>
  <c r="H26"/>
  <c r="I26"/>
  <c r="J26"/>
  <c r="K26"/>
  <c r="L26"/>
  <c r="F27"/>
  <c r="G27"/>
  <c r="H27"/>
  <c r="I27"/>
  <c r="J27"/>
  <c r="K27"/>
  <c r="L27"/>
  <c r="F28"/>
  <c r="G28"/>
  <c r="H28"/>
  <c r="I28"/>
  <c r="J28"/>
  <c r="K28"/>
  <c r="L28"/>
  <c r="F29"/>
  <c r="G29"/>
  <c r="H29"/>
  <c r="I29"/>
  <c r="J29"/>
  <c r="K29"/>
  <c r="L29"/>
  <c r="F30"/>
  <c r="G30"/>
  <c r="H30"/>
  <c r="I30"/>
  <c r="J30"/>
  <c r="K30"/>
  <c r="L30"/>
  <c r="F31"/>
  <c r="G31"/>
  <c r="H31"/>
  <c r="I31"/>
  <c r="J31"/>
  <c r="K31"/>
  <c r="L31"/>
  <c r="F32"/>
  <c r="G32"/>
  <c r="H32"/>
  <c r="I32"/>
  <c r="J32"/>
  <c r="K32"/>
  <c r="L32"/>
  <c r="F33"/>
  <c r="G33"/>
  <c r="H33"/>
  <c r="I33"/>
  <c r="J33"/>
  <c r="K33"/>
  <c r="L33"/>
  <c r="F34"/>
  <c r="G34"/>
  <c r="H34"/>
  <c r="I34"/>
  <c r="J34"/>
  <c r="K34"/>
  <c r="L34"/>
  <c r="F35"/>
  <c r="G35"/>
  <c r="H35"/>
  <c r="I35"/>
  <c r="J35"/>
  <c r="K35"/>
  <c r="L35"/>
  <c r="F36"/>
  <c r="G36"/>
  <c r="H36"/>
  <c r="I36"/>
  <c r="J36"/>
  <c r="K36"/>
  <c r="L36"/>
  <c r="F37"/>
  <c r="G37"/>
  <c r="H37"/>
  <c r="I37"/>
  <c r="J37"/>
  <c r="K37"/>
  <c r="L37"/>
  <c r="F38"/>
  <c r="G38"/>
  <c r="H38"/>
  <c r="I38"/>
  <c r="J38"/>
  <c r="K38"/>
  <c r="L38"/>
  <c r="F39"/>
  <c r="G39"/>
  <c r="H39"/>
  <c r="I39"/>
  <c r="J39"/>
  <c r="K39"/>
  <c r="L39"/>
  <c r="F40"/>
  <c r="G40"/>
  <c r="H40"/>
  <c r="I40"/>
  <c r="J40"/>
  <c r="K40"/>
  <c r="L40"/>
  <c r="F41"/>
  <c r="G41"/>
  <c r="H41"/>
  <c r="I41"/>
  <c r="J41"/>
  <c r="K41"/>
  <c r="L41"/>
  <c r="F42"/>
  <c r="G42"/>
  <c r="H42"/>
  <c r="I42"/>
  <c r="J42"/>
  <c r="K42"/>
  <c r="L42"/>
  <c r="F43"/>
  <c r="G43"/>
  <c r="H43"/>
  <c r="I43"/>
  <c r="J43"/>
  <c r="K43"/>
  <c r="L43"/>
  <c r="L24"/>
  <c r="K24"/>
  <c r="K44" s="1"/>
  <c r="J24"/>
  <c r="I24"/>
  <c r="H24"/>
  <c r="G24"/>
  <c r="G44" s="1"/>
  <c r="F24"/>
  <c r="P24"/>
  <c r="M25"/>
  <c r="M26"/>
  <c r="M27"/>
  <c r="M28"/>
  <c r="M29"/>
  <c r="M30"/>
  <c r="M31"/>
  <c r="M32"/>
  <c r="M33"/>
  <c r="M34"/>
  <c r="M35"/>
  <c r="M36"/>
  <c r="M37"/>
  <c r="M38"/>
  <c r="M39"/>
  <c r="M40"/>
  <c r="M41"/>
  <c r="M42"/>
  <c r="M43"/>
  <c r="M24"/>
  <c r="P5" i="12"/>
  <c r="Q5"/>
  <c r="R5"/>
  <c r="S5"/>
  <c r="T5"/>
  <c r="U5"/>
  <c r="V5"/>
  <c r="W5"/>
  <c r="X5"/>
  <c r="Y5"/>
  <c r="P6"/>
  <c r="Q6"/>
  <c r="R6"/>
  <c r="S6"/>
  <c r="T6"/>
  <c r="U6"/>
  <c r="V6"/>
  <c r="W6"/>
  <c r="X6"/>
  <c r="Y6"/>
  <c r="P7"/>
  <c r="Q7"/>
  <c r="R7"/>
  <c r="S7"/>
  <c r="T7"/>
  <c r="U7"/>
  <c r="V7"/>
  <c r="W7"/>
  <c r="X7"/>
  <c r="Y7"/>
  <c r="P8"/>
  <c r="Q8"/>
  <c r="R8"/>
  <c r="S8"/>
  <c r="T8"/>
  <c r="U8"/>
  <c r="V8"/>
  <c r="W8"/>
  <c r="X8"/>
  <c r="Y8"/>
  <c r="P9"/>
  <c r="Q9"/>
  <c r="R9"/>
  <c r="S9"/>
  <c r="T9"/>
  <c r="U9"/>
  <c r="V9"/>
  <c r="W9"/>
  <c r="X9"/>
  <c r="Y9"/>
  <c r="P10"/>
  <c r="Q10"/>
  <c r="R10"/>
  <c r="S10"/>
  <c r="T10"/>
  <c r="U10"/>
  <c r="V10"/>
  <c r="W10"/>
  <c r="X10"/>
  <c r="Y10"/>
  <c r="P11"/>
  <c r="Q11"/>
  <c r="R11"/>
  <c r="S11"/>
  <c r="T11"/>
  <c r="U11"/>
  <c r="V11"/>
  <c r="W11"/>
  <c r="X11"/>
  <c r="Y11"/>
  <c r="P12"/>
  <c r="Q12"/>
  <c r="R12"/>
  <c r="S12"/>
  <c r="T12"/>
  <c r="U12"/>
  <c r="V12"/>
  <c r="W12"/>
  <c r="X12"/>
  <c r="Y12"/>
  <c r="P13"/>
  <c r="Q13"/>
  <c r="R13"/>
  <c r="S13"/>
  <c r="T13"/>
  <c r="U13"/>
  <c r="V13"/>
  <c r="W13"/>
  <c r="X13"/>
  <c r="Y13"/>
  <c r="P14"/>
  <c r="Q14"/>
  <c r="R14"/>
  <c r="S14"/>
  <c r="T14"/>
  <c r="U14"/>
  <c r="V14"/>
  <c r="W14"/>
  <c r="X14"/>
  <c r="Y14"/>
  <c r="P15"/>
  <c r="Q15"/>
  <c r="R15"/>
  <c r="S15"/>
  <c r="T15"/>
  <c r="U15"/>
  <c r="V15"/>
  <c r="W15"/>
  <c r="X15"/>
  <c r="Y15"/>
  <c r="P16"/>
  <c r="Q16"/>
  <c r="R16"/>
  <c r="S16"/>
  <c r="T16"/>
  <c r="U16"/>
  <c r="V16"/>
  <c r="W16"/>
  <c r="X16"/>
  <c r="Y16"/>
  <c r="P17"/>
  <c r="Q17"/>
  <c r="R17"/>
  <c r="S17"/>
  <c r="T17"/>
  <c r="U17"/>
  <c r="V17"/>
  <c r="W17"/>
  <c r="X17"/>
  <c r="Y17"/>
  <c r="P18"/>
  <c r="Q18"/>
  <c r="R18"/>
  <c r="S18"/>
  <c r="T18"/>
  <c r="U18"/>
  <c r="V18"/>
  <c r="W18"/>
  <c r="X18"/>
  <c r="Y18"/>
  <c r="P19"/>
  <c r="Q19"/>
  <c r="R19"/>
  <c r="S19"/>
  <c r="T19"/>
  <c r="U19"/>
  <c r="V19"/>
  <c r="W19"/>
  <c r="X19"/>
  <c r="Y19"/>
  <c r="P20"/>
  <c r="Q20"/>
  <c r="R20"/>
  <c r="S20"/>
  <c r="T20"/>
  <c r="U20"/>
  <c r="V20"/>
  <c r="W20"/>
  <c r="X20"/>
  <c r="Y20"/>
  <c r="P21"/>
  <c r="Q21"/>
  <c r="R21"/>
  <c r="S21"/>
  <c r="T21"/>
  <c r="U21"/>
  <c r="V21"/>
  <c r="W21"/>
  <c r="X21"/>
  <c r="Y21"/>
  <c r="P22"/>
  <c r="Q22"/>
  <c r="R22"/>
  <c r="S22"/>
  <c r="T22"/>
  <c r="U22"/>
  <c r="V22"/>
  <c r="W22"/>
  <c r="X22"/>
  <c r="Y22"/>
  <c r="P23"/>
  <c r="Q23"/>
  <c r="R23"/>
  <c r="S23"/>
  <c r="T23"/>
  <c r="U23"/>
  <c r="V23"/>
  <c r="W23"/>
  <c r="X23"/>
  <c r="Y23"/>
  <c r="P24"/>
  <c r="Q24"/>
  <c r="R24"/>
  <c r="S24"/>
  <c r="T24"/>
  <c r="U24"/>
  <c r="V24"/>
  <c r="W24"/>
  <c r="X24"/>
  <c r="Y24"/>
  <c r="P25"/>
  <c r="Q25"/>
  <c r="R25"/>
  <c r="S25"/>
  <c r="T25"/>
  <c r="U25"/>
  <c r="V25"/>
  <c r="W25"/>
  <c r="X25"/>
  <c r="Y25"/>
  <c r="P26"/>
  <c r="Q26"/>
  <c r="R26"/>
  <c r="S26"/>
  <c r="T26"/>
  <c r="U26"/>
  <c r="V26"/>
  <c r="W26"/>
  <c r="X26"/>
  <c r="Y26"/>
  <c r="P27"/>
  <c r="Q27"/>
  <c r="R27"/>
  <c r="S27"/>
  <c r="T27"/>
  <c r="U27"/>
  <c r="V27"/>
  <c r="W27"/>
  <c r="X27"/>
  <c r="Y27"/>
  <c r="P28"/>
  <c r="Q28"/>
  <c r="R28"/>
  <c r="S28"/>
  <c r="T28"/>
  <c r="U28"/>
  <c r="V28"/>
  <c r="W28"/>
  <c r="X28"/>
  <c r="Y28"/>
  <c r="P29"/>
  <c r="Q29"/>
  <c r="R29"/>
  <c r="S29"/>
  <c r="T29"/>
  <c r="U29"/>
  <c r="V29"/>
  <c r="W29"/>
  <c r="X29"/>
  <c r="Y29"/>
  <c r="P30"/>
  <c r="Q30"/>
  <c r="R30"/>
  <c r="S30"/>
  <c r="T30"/>
  <c r="U30"/>
  <c r="V30"/>
  <c r="W30"/>
  <c r="X30"/>
  <c r="Y30"/>
  <c r="P31"/>
  <c r="Q31"/>
  <c r="R31"/>
  <c r="S31"/>
  <c r="T31"/>
  <c r="U31"/>
  <c r="V31"/>
  <c r="W31"/>
  <c r="X31"/>
  <c r="Y31"/>
  <c r="P32"/>
  <c r="Q32"/>
  <c r="R32"/>
  <c r="S32"/>
  <c r="T32"/>
  <c r="U32"/>
  <c r="V32"/>
  <c r="W32"/>
  <c r="X32"/>
  <c r="Y32"/>
  <c r="P33"/>
  <c r="Q33"/>
  <c r="R33"/>
  <c r="S33"/>
  <c r="T33"/>
  <c r="U33"/>
  <c r="V33"/>
  <c r="W33"/>
  <c r="X33"/>
  <c r="Y33"/>
  <c r="P34"/>
  <c r="Q34"/>
  <c r="R34"/>
  <c r="S34"/>
  <c r="T34"/>
  <c r="U34"/>
  <c r="V34"/>
  <c r="W34"/>
  <c r="X34"/>
  <c r="Y34"/>
  <c r="P35"/>
  <c r="Q35"/>
  <c r="R35"/>
  <c r="S35"/>
  <c r="T35"/>
  <c r="U35"/>
  <c r="V35"/>
  <c r="W35"/>
  <c r="X35"/>
  <c r="Y35"/>
  <c r="P36"/>
  <c r="Q36"/>
  <c r="R36"/>
  <c r="S36"/>
  <c r="T36"/>
  <c r="U36"/>
  <c r="V36"/>
  <c r="W36"/>
  <c r="X36"/>
  <c r="Y36"/>
  <c r="P37"/>
  <c r="Q37"/>
  <c r="R37"/>
  <c r="S37"/>
  <c r="T37"/>
  <c r="U37"/>
  <c r="V37"/>
  <c r="W37"/>
  <c r="X37"/>
  <c r="Y37"/>
  <c r="P38"/>
  <c r="Q38"/>
  <c r="R38"/>
  <c r="S38"/>
  <c r="T38"/>
  <c r="U38"/>
  <c r="V38"/>
  <c r="W38"/>
  <c r="X38"/>
  <c r="Y38"/>
  <c r="P39"/>
  <c r="Q39"/>
  <c r="R39"/>
  <c r="S39"/>
  <c r="T39"/>
  <c r="U39"/>
  <c r="V39"/>
  <c r="W39"/>
  <c r="X39"/>
  <c r="Y39"/>
  <c r="R4"/>
  <c r="S4"/>
  <c r="T4"/>
  <c r="U4"/>
  <c r="V4"/>
  <c r="W4"/>
  <c r="X4"/>
  <c r="Y4"/>
  <c r="Q4"/>
  <c r="P4"/>
  <c r="N3" i="7" s="1"/>
  <c r="E5" i="12"/>
  <c r="F5"/>
  <c r="G5"/>
  <c r="H5"/>
  <c r="I5"/>
  <c r="J5"/>
  <c r="K5"/>
  <c r="L5"/>
  <c r="M5"/>
  <c r="E6"/>
  <c r="F6"/>
  <c r="G6"/>
  <c r="H6"/>
  <c r="I6"/>
  <c r="J6"/>
  <c r="K6"/>
  <c r="L6"/>
  <c r="M6"/>
  <c r="E7"/>
  <c r="F7"/>
  <c r="G7"/>
  <c r="H7"/>
  <c r="I7"/>
  <c r="J7"/>
  <c r="K7"/>
  <c r="L7"/>
  <c r="M7"/>
  <c r="E8"/>
  <c r="F8"/>
  <c r="G8"/>
  <c r="H8"/>
  <c r="I8"/>
  <c r="J8"/>
  <c r="K8"/>
  <c r="L8"/>
  <c r="M8"/>
  <c r="E9"/>
  <c r="F9"/>
  <c r="G9"/>
  <c r="H9"/>
  <c r="I9"/>
  <c r="J9"/>
  <c r="K9"/>
  <c r="L9"/>
  <c r="M9"/>
  <c r="E10"/>
  <c r="F10"/>
  <c r="G10"/>
  <c r="H10"/>
  <c r="I10"/>
  <c r="J10"/>
  <c r="K10"/>
  <c r="L10"/>
  <c r="M10"/>
  <c r="E11"/>
  <c r="F11"/>
  <c r="G11"/>
  <c r="H11"/>
  <c r="I11"/>
  <c r="J11"/>
  <c r="K11"/>
  <c r="L11"/>
  <c r="M11"/>
  <c r="E12"/>
  <c r="F12"/>
  <c r="G12"/>
  <c r="H12"/>
  <c r="I12"/>
  <c r="J12"/>
  <c r="K12"/>
  <c r="L12"/>
  <c r="M12"/>
  <c r="E13"/>
  <c r="F13"/>
  <c r="G13"/>
  <c r="H13"/>
  <c r="I13"/>
  <c r="J13"/>
  <c r="K13"/>
  <c r="L13"/>
  <c r="M13"/>
  <c r="E14"/>
  <c r="F14"/>
  <c r="G14"/>
  <c r="H14"/>
  <c r="I14"/>
  <c r="J14"/>
  <c r="K14"/>
  <c r="L14"/>
  <c r="M14"/>
  <c r="E15"/>
  <c r="F15"/>
  <c r="G15"/>
  <c r="H15"/>
  <c r="I15"/>
  <c r="J15"/>
  <c r="K15"/>
  <c r="L15"/>
  <c r="M15"/>
  <c r="E16"/>
  <c r="F16"/>
  <c r="G16"/>
  <c r="H16"/>
  <c r="I16"/>
  <c r="J16"/>
  <c r="K16"/>
  <c r="L16"/>
  <c r="M16"/>
  <c r="E17"/>
  <c r="F17"/>
  <c r="G17"/>
  <c r="H17"/>
  <c r="I17"/>
  <c r="J17"/>
  <c r="K17"/>
  <c r="L17"/>
  <c r="M17"/>
  <c r="E18"/>
  <c r="F18"/>
  <c r="G18"/>
  <c r="H18"/>
  <c r="I18"/>
  <c r="J18"/>
  <c r="K18"/>
  <c r="L18"/>
  <c r="M18"/>
  <c r="E19"/>
  <c r="F19"/>
  <c r="G19"/>
  <c r="H19"/>
  <c r="I19"/>
  <c r="J19"/>
  <c r="K19"/>
  <c r="L19"/>
  <c r="M19"/>
  <c r="E20"/>
  <c r="F20"/>
  <c r="G20"/>
  <c r="H20"/>
  <c r="I20"/>
  <c r="J20"/>
  <c r="K20"/>
  <c r="L20"/>
  <c r="M20"/>
  <c r="E21"/>
  <c r="F21"/>
  <c r="G21"/>
  <c r="H21"/>
  <c r="I21"/>
  <c r="J21"/>
  <c r="K21"/>
  <c r="L21"/>
  <c r="M21"/>
  <c r="E22"/>
  <c r="F22"/>
  <c r="G22"/>
  <c r="H22"/>
  <c r="I22"/>
  <c r="J22"/>
  <c r="K22"/>
  <c r="L22"/>
  <c r="M22"/>
  <c r="E23"/>
  <c r="F23"/>
  <c r="G23"/>
  <c r="H23"/>
  <c r="I23"/>
  <c r="J23"/>
  <c r="K23"/>
  <c r="L23"/>
  <c r="M23"/>
  <c r="E24"/>
  <c r="F24"/>
  <c r="G24"/>
  <c r="H24"/>
  <c r="I24"/>
  <c r="J24"/>
  <c r="K24"/>
  <c r="L24"/>
  <c r="M24"/>
  <c r="E25"/>
  <c r="F25"/>
  <c r="G25"/>
  <c r="H25"/>
  <c r="I25"/>
  <c r="J25"/>
  <c r="K25"/>
  <c r="L25"/>
  <c r="M25"/>
  <c r="E26"/>
  <c r="F26"/>
  <c r="G26"/>
  <c r="H26"/>
  <c r="I26"/>
  <c r="J26"/>
  <c r="K26"/>
  <c r="L26"/>
  <c r="M26"/>
  <c r="E27"/>
  <c r="F27"/>
  <c r="G27"/>
  <c r="H27"/>
  <c r="I27"/>
  <c r="J27"/>
  <c r="K27"/>
  <c r="L27"/>
  <c r="M27"/>
  <c r="E28"/>
  <c r="F28"/>
  <c r="G28"/>
  <c r="H28"/>
  <c r="I28"/>
  <c r="J28"/>
  <c r="K28"/>
  <c r="L28"/>
  <c r="M28"/>
  <c r="E29"/>
  <c r="F29"/>
  <c r="G29"/>
  <c r="H29"/>
  <c r="I29"/>
  <c r="J29"/>
  <c r="K29"/>
  <c r="L29"/>
  <c r="M29"/>
  <c r="E30"/>
  <c r="F30"/>
  <c r="G30"/>
  <c r="H30"/>
  <c r="I30"/>
  <c r="J30"/>
  <c r="K30"/>
  <c r="L30"/>
  <c r="M30"/>
  <c r="E31"/>
  <c r="F31"/>
  <c r="G31"/>
  <c r="H31"/>
  <c r="I31"/>
  <c r="J31"/>
  <c r="K31"/>
  <c r="L31"/>
  <c r="M31"/>
  <c r="E32"/>
  <c r="F32"/>
  <c r="G32"/>
  <c r="H32"/>
  <c r="I32"/>
  <c r="J32"/>
  <c r="K32"/>
  <c r="L32"/>
  <c r="M32"/>
  <c r="E33"/>
  <c r="F33"/>
  <c r="G33"/>
  <c r="H33"/>
  <c r="I33"/>
  <c r="J33"/>
  <c r="K33"/>
  <c r="L33"/>
  <c r="M33"/>
  <c r="E34"/>
  <c r="F34"/>
  <c r="G34"/>
  <c r="H34"/>
  <c r="I34"/>
  <c r="J34"/>
  <c r="K34"/>
  <c r="L34"/>
  <c r="M34"/>
  <c r="E35"/>
  <c r="F35"/>
  <c r="G35"/>
  <c r="H35"/>
  <c r="I35"/>
  <c r="J35"/>
  <c r="K35"/>
  <c r="L35"/>
  <c r="M35"/>
  <c r="E36"/>
  <c r="F36"/>
  <c r="G36"/>
  <c r="H36"/>
  <c r="I36"/>
  <c r="J36"/>
  <c r="K36"/>
  <c r="L36"/>
  <c r="M36"/>
  <c r="E37"/>
  <c r="F37"/>
  <c r="G37"/>
  <c r="H37"/>
  <c r="I37"/>
  <c r="J37"/>
  <c r="K37"/>
  <c r="L37"/>
  <c r="M37"/>
  <c r="E38"/>
  <c r="F38"/>
  <c r="G38"/>
  <c r="H38"/>
  <c r="I38"/>
  <c r="J38"/>
  <c r="K38"/>
  <c r="L38"/>
  <c r="M38"/>
  <c r="E39"/>
  <c r="F39"/>
  <c r="G39"/>
  <c r="H39"/>
  <c r="I39"/>
  <c r="J39"/>
  <c r="K39"/>
  <c r="L39"/>
  <c r="M39"/>
  <c r="F4"/>
  <c r="G4"/>
  <c r="H4"/>
  <c r="I4"/>
  <c r="J4"/>
  <c r="K4"/>
  <c r="L4"/>
  <c r="M4"/>
  <c r="E4"/>
  <c r="O3" i="1" s="1"/>
  <c r="P1" i="12"/>
  <c r="D1"/>
  <c r="N93" i="1"/>
  <c r="N93" i="7"/>
  <c r="N94" i="1"/>
  <c r="N94" i="7"/>
  <c r="N95" i="1"/>
  <c r="N95" i="7"/>
  <c r="N96" i="1"/>
  <c r="N96" i="7"/>
  <c r="N97" i="1"/>
  <c r="N97" i="7"/>
  <c r="N98" i="1"/>
  <c r="N98" i="7"/>
  <c r="N99" i="1"/>
  <c r="N99" i="7"/>
  <c r="N100" i="1"/>
  <c r="N100" i="7"/>
  <c r="N101" i="1"/>
  <c r="N101" i="7"/>
  <c r="N102" i="1"/>
  <c r="N102" i="7"/>
  <c r="N103" i="1"/>
  <c r="N103" i="7"/>
  <c r="N104" i="1"/>
  <c r="N104" i="7"/>
  <c r="N105" i="1"/>
  <c r="N105" i="7"/>
  <c r="N106" i="1"/>
  <c r="N106" i="7"/>
  <c r="N107" i="1"/>
  <c r="N107" i="7"/>
  <c r="N108" i="1"/>
  <c r="N108" i="7"/>
  <c r="N109" i="1"/>
  <c r="N109" i="7"/>
  <c r="N110" i="1"/>
  <c r="N110" i="7"/>
  <c r="N111" i="1"/>
  <c r="N111" i="7"/>
  <c r="N112" i="1"/>
  <c r="N112" i="7"/>
  <c r="N113" i="1"/>
  <c r="N113" i="7"/>
  <c r="N114" i="1"/>
  <c r="N114" i="7"/>
  <c r="N115" i="1"/>
  <c r="N115" i="7"/>
  <c r="N116" i="1"/>
  <c r="N116" i="7"/>
  <c r="N117" i="1"/>
  <c r="N117" i="7"/>
  <c r="N118" i="1"/>
  <c r="N118" i="7"/>
  <c r="N119" i="1"/>
  <c r="N119" i="7"/>
  <c r="N120" i="1"/>
  <c r="N120" i="7"/>
  <c r="N121" i="1"/>
  <c r="N121" i="7"/>
  <c r="N122" i="1"/>
  <c r="N122" i="7"/>
  <c r="N123" i="1"/>
  <c r="N123" i="7"/>
  <c r="N124" i="1"/>
  <c r="N124" i="7"/>
  <c r="N125" i="1"/>
  <c r="N125" i="7"/>
  <c r="N126" i="1"/>
  <c r="N126" i="7"/>
  <c r="N127" i="1"/>
  <c r="N127" i="7"/>
  <c r="N128" i="1"/>
  <c r="N128" i="7"/>
  <c r="N129" i="1"/>
  <c r="N129" i="7"/>
  <c r="N130" i="1"/>
  <c r="N130" i="7"/>
  <c r="N131" i="1"/>
  <c r="N131" i="7"/>
  <c r="N132" i="1"/>
  <c r="N132" i="7"/>
  <c r="N133" i="1"/>
  <c r="N133" i="7"/>
  <c r="N134" i="1"/>
  <c r="N134" i="7"/>
  <c r="N135" i="1"/>
  <c r="N135" i="7"/>
  <c r="N136" i="1"/>
  <c r="N136" i="7"/>
  <c r="N137" i="1"/>
  <c r="N137" i="7"/>
  <c r="N138" i="1"/>
  <c r="N138" i="7"/>
  <c r="N139" i="1"/>
  <c r="N139" i="7"/>
  <c r="N140" i="1"/>
  <c r="N140" i="7"/>
  <c r="N141" i="1"/>
  <c r="N141" i="7"/>
  <c r="N142" i="1"/>
  <c r="N142" i="7"/>
  <c r="N143" i="1"/>
  <c r="N143" i="7"/>
  <c r="N144" i="1"/>
  <c r="N144" i="7"/>
  <c r="N145" i="1"/>
  <c r="N145" i="7"/>
  <c r="N146" i="1"/>
  <c r="N146" i="7"/>
  <c r="N147" i="1"/>
  <c r="N147" i="7"/>
  <c r="N148" i="1"/>
  <c r="N148" i="7"/>
  <c r="N149" i="1"/>
  <c r="N149" i="7"/>
  <c r="N150" i="1"/>
  <c r="N150" i="7"/>
  <c r="N151" i="1"/>
  <c r="N151" i="7"/>
  <c r="N152" i="1"/>
  <c r="N152" i="7"/>
  <c r="N153" i="1"/>
  <c r="N153" i="7"/>
  <c r="N154" i="1"/>
  <c r="N154" i="7"/>
  <c r="N155" i="1"/>
  <c r="N155" i="7"/>
  <c r="N156" i="1"/>
  <c r="N156" i="7"/>
  <c r="N157" i="1"/>
  <c r="N157" i="7"/>
  <c r="N158" i="1"/>
  <c r="N158" i="7"/>
  <c r="N159" i="1"/>
  <c r="N159" i="7"/>
  <c r="N160" i="1"/>
  <c r="N160" i="7"/>
  <c r="N161" i="1"/>
  <c r="N161" i="7"/>
  <c r="N162" i="1"/>
  <c r="N162" i="7"/>
  <c r="N163" i="1"/>
  <c r="N163" i="7"/>
  <c r="N164" i="1"/>
  <c r="N164" i="7"/>
  <c r="N165" i="1"/>
  <c r="N165" i="7"/>
  <c r="N166" i="1"/>
  <c r="N166" i="7"/>
  <c r="N167" i="1"/>
  <c r="N167" i="7"/>
  <c r="N168" i="1"/>
  <c r="N168" i="7"/>
  <c r="N169" i="1"/>
  <c r="N169" i="7"/>
  <c r="N170" i="1"/>
  <c r="N170" i="7"/>
  <c r="N171" i="1"/>
  <c r="N171" i="7"/>
  <c r="N172" i="1"/>
  <c r="N172" i="7"/>
  <c r="N173" i="1"/>
  <c r="N173" i="7"/>
  <c r="N174" i="1"/>
  <c r="N174" i="7"/>
  <c r="N175" i="1"/>
  <c r="N175" i="7"/>
  <c r="N176" i="1"/>
  <c r="N176" i="7"/>
  <c r="N177" i="1"/>
  <c r="N177" i="7"/>
  <c r="N178" i="1"/>
  <c r="N178" i="7"/>
  <c r="N179" i="1"/>
  <c r="N179" i="7"/>
  <c r="N180" i="1"/>
  <c r="N180" i="7"/>
  <c r="N181" i="1"/>
  <c r="N181" i="7"/>
  <c r="N182" i="1"/>
  <c r="N182" i="7"/>
  <c r="N183" i="1"/>
  <c r="N183" i="7"/>
  <c r="N184" i="1"/>
  <c r="N184" i="7"/>
  <c r="N185" i="1"/>
  <c r="N185" i="7"/>
  <c r="N186" i="1"/>
  <c r="N186" i="7"/>
  <c r="N187" i="1"/>
  <c r="N187" i="7"/>
  <c r="N188" i="1"/>
  <c r="N188" i="7"/>
  <c r="N189" i="1"/>
  <c r="N189" i="7"/>
  <c r="N190" i="1"/>
  <c r="N190" i="7"/>
  <c r="N191" i="1"/>
  <c r="N191" i="7"/>
  <c r="N192" i="1"/>
  <c r="N192" i="7"/>
  <c r="N193" i="1"/>
  <c r="N193" i="7"/>
  <c r="N194" i="1"/>
  <c r="N194" i="7"/>
  <c r="AT192" i="12"/>
  <c r="BP192" s="1"/>
  <c r="AT193"/>
  <c r="BP193" s="1"/>
  <c r="AT194"/>
  <c r="BP194" s="1"/>
  <c r="AT195"/>
  <c r="BP195" s="1"/>
  <c r="E2" i="8"/>
  <c r="BO3" i="12" s="1"/>
  <c r="P2" s="1"/>
  <c r="BZ2" s="1"/>
  <c r="D2" i="8"/>
  <c r="BN3" i="12" s="1"/>
  <c r="Z2" s="1"/>
  <c r="BP2" s="1"/>
  <c r="N92" i="1"/>
  <c r="N92" i="7"/>
  <c r="N195" i="12"/>
  <c r="N194"/>
  <c r="N193"/>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K91" i="16"/>
  <c r="K7"/>
  <c r="J91" i="15"/>
  <c r="J7"/>
  <c r="A38" i="4"/>
  <c r="A6"/>
  <c r="A99" i="7"/>
  <c r="A3"/>
  <c r="A99" i="1"/>
  <c r="A3"/>
  <c r="A57" i="4"/>
  <c r="A46"/>
  <c r="C51"/>
  <c r="D51"/>
  <c r="E51"/>
  <c r="F51"/>
  <c r="G51"/>
  <c r="H51"/>
  <c r="I51"/>
  <c r="J51"/>
  <c r="K51"/>
  <c r="B51"/>
  <c r="C49"/>
  <c r="D49"/>
  <c r="E49"/>
  <c r="F49"/>
  <c r="G49"/>
  <c r="H49"/>
  <c r="I49"/>
  <c r="J49"/>
  <c r="K49"/>
  <c r="B49"/>
  <c r="C45"/>
  <c r="D45"/>
  <c r="E45"/>
  <c r="F45"/>
  <c r="G45"/>
  <c r="H45"/>
  <c r="I45"/>
  <c r="J45"/>
  <c r="K45"/>
  <c r="B45"/>
  <c r="C43"/>
  <c r="D43"/>
  <c r="E43"/>
  <c r="F43"/>
  <c r="G43"/>
  <c r="H43"/>
  <c r="I43"/>
  <c r="J43"/>
  <c r="K43"/>
  <c r="B43"/>
  <c r="O6" i="7"/>
  <c r="O10"/>
  <c r="O14"/>
  <c r="O18"/>
  <c r="O22"/>
  <c r="O26"/>
  <c r="O30"/>
  <c r="O34"/>
  <c r="O38"/>
  <c r="N39"/>
  <c r="O39"/>
  <c r="N40"/>
  <c r="O40"/>
  <c r="N41"/>
  <c r="O41"/>
  <c r="N42"/>
  <c r="O42"/>
  <c r="N43"/>
  <c r="O43"/>
  <c r="N44"/>
  <c r="O44"/>
  <c r="N45"/>
  <c r="O45"/>
  <c r="N46"/>
  <c r="O46"/>
  <c r="N47"/>
  <c r="O47"/>
  <c r="N48"/>
  <c r="O48"/>
  <c r="N49"/>
  <c r="O49"/>
  <c r="N50"/>
  <c r="O50"/>
  <c r="N51"/>
  <c r="O51"/>
  <c r="N52"/>
  <c r="O52"/>
  <c r="N53"/>
  <c r="O53"/>
  <c r="N54"/>
  <c r="O54"/>
  <c r="N55"/>
  <c r="O55"/>
  <c r="N56"/>
  <c r="O56"/>
  <c r="N57"/>
  <c r="O57"/>
  <c r="N58"/>
  <c r="O58"/>
  <c r="N59"/>
  <c r="O59"/>
  <c r="N60"/>
  <c r="O60"/>
  <c r="N61"/>
  <c r="O61"/>
  <c r="N62"/>
  <c r="O62"/>
  <c r="N63"/>
  <c r="O63"/>
  <c r="N64"/>
  <c r="O64"/>
  <c r="N65"/>
  <c r="O65"/>
  <c r="N66"/>
  <c r="O66"/>
  <c r="N67"/>
  <c r="O67"/>
  <c r="N68"/>
  <c r="O68"/>
  <c r="N69"/>
  <c r="O69"/>
  <c r="N70"/>
  <c r="O70"/>
  <c r="N71"/>
  <c r="O71"/>
  <c r="N72"/>
  <c r="O72"/>
  <c r="N73"/>
  <c r="O73"/>
  <c r="N74"/>
  <c r="O74"/>
  <c r="N75"/>
  <c r="O75"/>
  <c r="N76"/>
  <c r="O76"/>
  <c r="N77"/>
  <c r="O77"/>
  <c r="N78"/>
  <c r="O78"/>
  <c r="N79"/>
  <c r="O79"/>
  <c r="N80"/>
  <c r="O80"/>
  <c r="N81"/>
  <c r="O81"/>
  <c r="N82"/>
  <c r="O82"/>
  <c r="N83"/>
  <c r="O83"/>
  <c r="N84"/>
  <c r="O84"/>
  <c r="N85"/>
  <c r="O85"/>
  <c r="N86"/>
  <c r="O86"/>
  <c r="N87"/>
  <c r="O87"/>
  <c r="N88"/>
  <c r="O88"/>
  <c r="N89"/>
  <c r="O89"/>
  <c r="N90"/>
  <c r="O90"/>
  <c r="N91"/>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L8" i="16"/>
  <c r="B4" i="8"/>
  <c r="M8" i="16" s="1"/>
  <c r="L9"/>
  <c r="B5" i="8"/>
  <c r="M9" i="16" s="1"/>
  <c r="L10"/>
  <c r="B6" i="8"/>
  <c r="M10" i="16" s="1"/>
  <c r="L11"/>
  <c r="B7" i="8"/>
  <c r="M11" i="16" s="1"/>
  <c r="L12"/>
  <c r="B8" i="8"/>
  <c r="M12" i="16" s="1"/>
  <c r="L13"/>
  <c r="B9" i="8"/>
  <c r="M13" i="16" s="1"/>
  <c r="L14"/>
  <c r="B10" i="8"/>
  <c r="M14" i="16" s="1"/>
  <c r="L15"/>
  <c r="B11" i="8"/>
  <c r="M15" i="16" s="1"/>
  <c r="L16"/>
  <c r="B12" i="8"/>
  <c r="M16" i="16" s="1"/>
  <c r="L17"/>
  <c r="B13" i="8"/>
  <c r="M17" i="16" s="1"/>
  <c r="L18"/>
  <c r="B14" i="8"/>
  <c r="M18" i="16" s="1"/>
  <c r="L19"/>
  <c r="B15" i="8"/>
  <c r="M19" i="16" s="1"/>
  <c r="L20"/>
  <c r="B16" i="8"/>
  <c r="M20" i="16" s="1"/>
  <c r="L21"/>
  <c r="B17" i="8"/>
  <c r="M21" i="16" s="1"/>
  <c r="L22"/>
  <c r="B18" i="8"/>
  <c r="M22" i="16" s="1"/>
  <c r="L23"/>
  <c r="B19" i="8"/>
  <c r="M23" i="16" s="1"/>
  <c r="L24"/>
  <c r="B20" i="8"/>
  <c r="M24" i="16" s="1"/>
  <c r="L25"/>
  <c r="B21" i="8"/>
  <c r="M25" i="16" s="1"/>
  <c r="L26"/>
  <c r="B22" i="8"/>
  <c r="M26" i="16" s="1"/>
  <c r="L27"/>
  <c r="B23" i="8"/>
  <c r="M27" i="16" s="1"/>
  <c r="L28"/>
  <c r="B24" i="8"/>
  <c r="M28" i="16" s="1"/>
  <c r="L29"/>
  <c r="B25" i="8"/>
  <c r="M29" i="16" s="1"/>
  <c r="L30"/>
  <c r="B26" i="8"/>
  <c r="M30" i="16" s="1"/>
  <c r="L31"/>
  <c r="B27" i="8"/>
  <c r="M31" i="16" s="1"/>
  <c r="L32"/>
  <c r="B28" i="8"/>
  <c r="M32" i="16" s="1"/>
  <c r="L33"/>
  <c r="B29" i="8"/>
  <c r="M33" i="16" s="1"/>
  <c r="L34"/>
  <c r="B30" i="8"/>
  <c r="M34" i="16" s="1"/>
  <c r="L35"/>
  <c r="B31" i="8"/>
  <c r="M35" i="16" s="1"/>
  <c r="L36"/>
  <c r="B32" i="8"/>
  <c r="M36" i="16" s="1"/>
  <c r="L37"/>
  <c r="B33" i="8"/>
  <c r="M37" i="16" s="1"/>
  <c r="L38"/>
  <c r="B34" i="8"/>
  <c r="M38" i="16" s="1"/>
  <c r="L39"/>
  <c r="B35" i="8"/>
  <c r="M39" i="16" s="1"/>
  <c r="L40"/>
  <c r="B36" i="8"/>
  <c r="M40" i="16" s="1"/>
  <c r="L41"/>
  <c r="B37" i="8"/>
  <c r="M41" i="16" s="1"/>
  <c r="L42"/>
  <c r="B38" i="8"/>
  <c r="M42" i="16" s="1"/>
  <c r="L43"/>
  <c r="B39" i="8"/>
  <c r="M43" i="16" s="1"/>
  <c r="L44"/>
  <c r="B40" i="8"/>
  <c r="M44" i="16" s="1"/>
  <c r="L45"/>
  <c r="B41" i="8"/>
  <c r="M45" i="16" s="1"/>
  <c r="L46"/>
  <c r="B42" i="8"/>
  <c r="M46" i="16" s="1"/>
  <c r="L47"/>
  <c r="B43" i="8"/>
  <c r="M47" i="16" s="1"/>
  <c r="L48"/>
  <c r="B44" i="8"/>
  <c r="M48" i="16" s="1"/>
  <c r="L49"/>
  <c r="B45" i="8"/>
  <c r="M49" i="16" s="1"/>
  <c r="L50"/>
  <c r="B46" i="8"/>
  <c r="M50" i="16" s="1"/>
  <c r="L51"/>
  <c r="B47" i="8"/>
  <c r="M51" i="16" s="1"/>
  <c r="L52"/>
  <c r="B48" i="8"/>
  <c r="M52" i="16" s="1"/>
  <c r="L53"/>
  <c r="B49" i="8"/>
  <c r="M53" i="16" s="1"/>
  <c r="L54"/>
  <c r="B50" i="8"/>
  <c r="M54" i="16" s="1"/>
  <c r="L55"/>
  <c r="B51" i="8"/>
  <c r="M55" i="16" s="1"/>
  <c r="L56"/>
  <c r="B52" i="8"/>
  <c r="M56" i="16" s="1"/>
  <c r="L57"/>
  <c r="B53" i="8"/>
  <c r="M57" i="16" s="1"/>
  <c r="L58"/>
  <c r="B54" i="8"/>
  <c r="M58" i="16" s="1"/>
  <c r="L59"/>
  <c r="B55" i="8"/>
  <c r="M59" i="16" s="1"/>
  <c r="L60"/>
  <c r="B56" i="8"/>
  <c r="M60" i="16" s="1"/>
  <c r="L61"/>
  <c r="B57" i="8"/>
  <c r="M61" i="16" s="1"/>
  <c r="L62"/>
  <c r="B58" i="8"/>
  <c r="M62" i="16" s="1"/>
  <c r="L63"/>
  <c r="B59" i="8"/>
  <c r="M63" i="16" s="1"/>
  <c r="L64"/>
  <c r="B60" i="8"/>
  <c r="M64" i="16" s="1"/>
  <c r="L65"/>
  <c r="B61" i="8"/>
  <c r="M65" i="16" s="1"/>
  <c r="L66"/>
  <c r="B62" i="8"/>
  <c r="M66" i="16" s="1"/>
  <c r="L67"/>
  <c r="B63" i="8"/>
  <c r="M67" i="16" s="1"/>
  <c r="L68"/>
  <c r="B64" i="8"/>
  <c r="M68" i="16" s="1"/>
  <c r="L69"/>
  <c r="B65" i="8"/>
  <c r="M69" i="16" s="1"/>
  <c r="L70"/>
  <c r="B66" i="8"/>
  <c r="M70" i="16" s="1"/>
  <c r="L71"/>
  <c r="B67" i="8"/>
  <c r="M71" i="16" s="1"/>
  <c r="L72"/>
  <c r="B68" i="8"/>
  <c r="M72" i="16" s="1"/>
  <c r="L73"/>
  <c r="B69" i="8"/>
  <c r="M73" i="16" s="1"/>
  <c r="L74"/>
  <c r="B70" i="8"/>
  <c r="M74" i="16" s="1"/>
  <c r="L75"/>
  <c r="B71" i="8"/>
  <c r="M75" i="16" s="1"/>
  <c r="L76"/>
  <c r="B72" i="8"/>
  <c r="M76" i="16" s="1"/>
  <c r="L77"/>
  <c r="B73" i="8"/>
  <c r="M77" i="16" s="1"/>
  <c r="L78"/>
  <c r="B74" i="8"/>
  <c r="M78" i="16" s="1"/>
  <c r="L79"/>
  <c r="B75" i="8"/>
  <c r="M79" i="16" s="1"/>
  <c r="L80"/>
  <c r="B76" i="8"/>
  <c r="M80" i="16" s="1"/>
  <c r="L81"/>
  <c r="B77" i="8"/>
  <c r="M81" i="16" s="1"/>
  <c r="L82"/>
  <c r="B78" i="8"/>
  <c r="M82" i="16" s="1"/>
  <c r="L83"/>
  <c r="B79" i="8"/>
  <c r="M83" i="16" s="1"/>
  <c r="L84"/>
  <c r="B80" i="8"/>
  <c r="M84" i="16" s="1"/>
  <c r="L85"/>
  <c r="B81" i="8"/>
  <c r="M85" i="16" s="1"/>
  <c r="L86"/>
  <c r="B82" i="8"/>
  <c r="M86" i="16" s="1"/>
  <c r="L87"/>
  <c r="B83" i="8"/>
  <c r="M87" i="16" s="1"/>
  <c r="L88"/>
  <c r="B84" i="8"/>
  <c r="M88" i="16" s="1"/>
  <c r="L89"/>
  <c r="B85" i="8"/>
  <c r="M89" i="16" s="1"/>
  <c r="L90"/>
  <c r="B86" i="8"/>
  <c r="M90" i="16" s="1"/>
  <c r="B87" i="8"/>
  <c r="B88"/>
  <c r="B89"/>
  <c r="B90"/>
  <c r="B91"/>
  <c r="B92"/>
  <c r="B93"/>
  <c r="B94"/>
  <c r="L91" i="16"/>
  <c r="B95" i="8"/>
  <c r="M91" i="16" s="1"/>
  <c r="L92"/>
  <c r="B96" i="8"/>
  <c r="M92" i="16" s="1"/>
  <c r="L93"/>
  <c r="B97" i="8"/>
  <c r="M93" i="16" s="1"/>
  <c r="L94"/>
  <c r="B98" i="8"/>
  <c r="M94" i="16" s="1"/>
  <c r="L95"/>
  <c r="B99" i="8"/>
  <c r="M95" i="16" s="1"/>
  <c r="L96"/>
  <c r="B100" i="8"/>
  <c r="M96" i="16" s="1"/>
  <c r="L97"/>
  <c r="B101" i="8"/>
  <c r="M97" i="16" s="1"/>
  <c r="L98"/>
  <c r="B102" i="8"/>
  <c r="M98" i="16" s="1"/>
  <c r="L99"/>
  <c r="B103" i="8"/>
  <c r="M99" i="16" s="1"/>
  <c r="L100"/>
  <c r="B104" i="8"/>
  <c r="M100" i="16" s="1"/>
  <c r="L101"/>
  <c r="B105" i="8"/>
  <c r="M101" i="16" s="1"/>
  <c r="L102"/>
  <c r="B106" i="8"/>
  <c r="M102" i="16" s="1"/>
  <c r="L103"/>
  <c r="B107" i="8"/>
  <c r="M103" i="16" s="1"/>
  <c r="L104"/>
  <c r="B108" i="8"/>
  <c r="M104" i="16" s="1"/>
  <c r="L105"/>
  <c r="B109" i="8"/>
  <c r="M105" i="16" s="1"/>
  <c r="L106"/>
  <c r="B110" i="8"/>
  <c r="M106" i="16" s="1"/>
  <c r="L107"/>
  <c r="B111" i="8"/>
  <c r="M107" i="16" s="1"/>
  <c r="L108"/>
  <c r="B112" i="8"/>
  <c r="M108" i="16" s="1"/>
  <c r="L109"/>
  <c r="B113" i="8"/>
  <c r="M109" i="16" s="1"/>
  <c r="L110"/>
  <c r="B114" i="8"/>
  <c r="M110" i="16" s="1"/>
  <c r="L111"/>
  <c r="B115" i="8"/>
  <c r="M111" i="16" s="1"/>
  <c r="L112"/>
  <c r="B116" i="8"/>
  <c r="M112" i="16" s="1"/>
  <c r="L113"/>
  <c r="B117" i="8"/>
  <c r="M113" i="16" s="1"/>
  <c r="L114"/>
  <c r="B118" i="8"/>
  <c r="M114" i="16" s="1"/>
  <c r="L115"/>
  <c r="B119" i="8"/>
  <c r="M115" i="16" s="1"/>
  <c r="L116"/>
  <c r="B120" i="8"/>
  <c r="M116" i="16" s="1"/>
  <c r="L117"/>
  <c r="B121" i="8"/>
  <c r="M117" i="16" s="1"/>
  <c r="L118"/>
  <c r="B122" i="8"/>
  <c r="M118" i="16" s="1"/>
  <c r="L119"/>
  <c r="B123" i="8"/>
  <c r="M119" i="16" s="1"/>
  <c r="L120"/>
  <c r="B124" i="8"/>
  <c r="M120" i="16" s="1"/>
  <c r="L121"/>
  <c r="B125" i="8"/>
  <c r="M121" i="16" s="1"/>
  <c r="L122"/>
  <c r="B126" i="8"/>
  <c r="M122" i="16" s="1"/>
  <c r="L123"/>
  <c r="B127" i="8"/>
  <c r="M123" i="16" s="1"/>
  <c r="L124"/>
  <c r="B128" i="8"/>
  <c r="M124" i="16" s="1"/>
  <c r="L125"/>
  <c r="B129" i="8"/>
  <c r="M125" i="16" s="1"/>
  <c r="L126"/>
  <c r="B130" i="8"/>
  <c r="M126" i="16" s="1"/>
  <c r="L127"/>
  <c r="B131" i="8"/>
  <c r="M127" i="16" s="1"/>
  <c r="L128"/>
  <c r="B132" i="8"/>
  <c r="M128" i="16" s="1"/>
  <c r="L129"/>
  <c r="B133" i="8"/>
  <c r="M129" i="16" s="1"/>
  <c r="L130"/>
  <c r="B134" i="8"/>
  <c r="M130" i="16" s="1"/>
  <c r="L131"/>
  <c r="B135" i="8"/>
  <c r="M131" i="16" s="1"/>
  <c r="L132"/>
  <c r="B136" i="8"/>
  <c r="M132" i="16" s="1"/>
  <c r="L133"/>
  <c r="B137" i="8"/>
  <c r="M133" i="16" s="1"/>
  <c r="L134"/>
  <c r="B138" i="8"/>
  <c r="M134" i="16" s="1"/>
  <c r="L135"/>
  <c r="B139" i="8"/>
  <c r="M135" i="16" s="1"/>
  <c r="L136"/>
  <c r="B140" i="8"/>
  <c r="M136" i="16" s="1"/>
  <c r="L137"/>
  <c r="B141" i="8"/>
  <c r="M137" i="16" s="1"/>
  <c r="L138"/>
  <c r="B142" i="8"/>
  <c r="M138" i="16" s="1"/>
  <c r="L139"/>
  <c r="B143" i="8"/>
  <c r="M139" i="16" s="1"/>
  <c r="L140"/>
  <c r="B144" i="8"/>
  <c r="M140" i="16" s="1"/>
  <c r="L141"/>
  <c r="B145" i="8"/>
  <c r="M141" i="16" s="1"/>
  <c r="L142"/>
  <c r="B146" i="8"/>
  <c r="M142" i="16" s="1"/>
  <c r="L143"/>
  <c r="B147" i="8"/>
  <c r="M143" i="16" s="1"/>
  <c r="L144"/>
  <c r="B148" i="8"/>
  <c r="M144" i="16" s="1"/>
  <c r="L145"/>
  <c r="B149" i="8"/>
  <c r="M145" i="16" s="1"/>
  <c r="L146"/>
  <c r="B150" i="8"/>
  <c r="M146" i="16" s="1"/>
  <c r="L147"/>
  <c r="B151" i="8"/>
  <c r="M147" i="16" s="1"/>
  <c r="L148"/>
  <c r="B152" i="8"/>
  <c r="M148" i="16" s="1"/>
  <c r="L149"/>
  <c r="B153" i="8"/>
  <c r="M149" i="16" s="1"/>
  <c r="L150"/>
  <c r="B154" i="8"/>
  <c r="M150" i="16" s="1"/>
  <c r="L151"/>
  <c r="B155" i="8"/>
  <c r="M151" i="16" s="1"/>
  <c r="L152"/>
  <c r="B156" i="8"/>
  <c r="M152" i="16" s="1"/>
  <c r="L153"/>
  <c r="B157" i="8"/>
  <c r="M153" i="16" s="1"/>
  <c r="L154"/>
  <c r="B158" i="8"/>
  <c r="M154" i="16" s="1"/>
  <c r="L155"/>
  <c r="B159" i="8"/>
  <c r="M155" i="16" s="1"/>
  <c r="L156"/>
  <c r="B160" i="8"/>
  <c r="M156" i="16" s="1"/>
  <c r="L157"/>
  <c r="B161" i="8"/>
  <c r="M157" i="16" s="1"/>
  <c r="L158"/>
  <c r="B162" i="8"/>
  <c r="M158" i="16" s="1"/>
  <c r="L159"/>
  <c r="B163" i="8"/>
  <c r="M159" i="16" s="1"/>
  <c r="L160"/>
  <c r="B164" i="8"/>
  <c r="M160" i="16" s="1"/>
  <c r="L161"/>
  <c r="B165" i="8"/>
  <c r="M161" i="16" s="1"/>
  <c r="L162"/>
  <c r="B166" i="8"/>
  <c r="M162" i="16" s="1"/>
  <c r="L163"/>
  <c r="B167" i="8"/>
  <c r="M163" i="16" s="1"/>
  <c r="L164"/>
  <c r="B168" i="8"/>
  <c r="M164" i="16" s="1"/>
  <c r="L165"/>
  <c r="B169" i="8"/>
  <c r="M165" i="16" s="1"/>
  <c r="L166"/>
  <c r="B170" i="8"/>
  <c r="M166" i="16" s="1"/>
  <c r="L167"/>
  <c r="B171" i="8"/>
  <c r="M167" i="16" s="1"/>
  <c r="L168"/>
  <c r="B172" i="8"/>
  <c r="M168" i="16" s="1"/>
  <c r="L169"/>
  <c r="B173" i="8"/>
  <c r="M169" i="16" s="1"/>
  <c r="L170"/>
  <c r="B174" i="8"/>
  <c r="M170" i="16" s="1"/>
  <c r="L171"/>
  <c r="B175" i="8"/>
  <c r="M171" i="16" s="1"/>
  <c r="L172"/>
  <c r="B176" i="8"/>
  <c r="M172" i="16" s="1"/>
  <c r="L173"/>
  <c r="B177" i="8"/>
  <c r="M173" i="16" s="1"/>
  <c r="L174"/>
  <c r="B178" i="8"/>
  <c r="M174" i="16" s="1"/>
  <c r="B179" i="8"/>
  <c r="B180"/>
  <c r="B181"/>
  <c r="B182"/>
  <c r="B183"/>
  <c r="B184"/>
  <c r="B185"/>
  <c r="B186"/>
  <c r="L7" i="16"/>
  <c r="B3" i="8"/>
  <c r="M7" i="16" s="1"/>
  <c r="K8" i="15"/>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7"/>
  <c r="O99" i="1"/>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E44" i="9"/>
  <c r="D44"/>
  <c r="O43"/>
  <c r="N43"/>
  <c r="O42"/>
  <c r="N42"/>
  <c r="O41"/>
  <c r="N41"/>
  <c r="O40"/>
  <c r="N40"/>
  <c r="O39"/>
  <c r="N39"/>
  <c r="O38"/>
  <c r="N38"/>
  <c r="O37"/>
  <c r="N37"/>
  <c r="O36"/>
  <c r="N36"/>
  <c r="O35"/>
  <c r="N35"/>
  <c r="O34"/>
  <c r="N34"/>
  <c r="O33"/>
  <c r="N33"/>
  <c r="O32"/>
  <c r="N32"/>
  <c r="O31"/>
  <c r="N31"/>
  <c r="O30"/>
  <c r="N30"/>
  <c r="O29"/>
  <c r="N29"/>
  <c r="O28"/>
  <c r="N28"/>
  <c r="O27"/>
  <c r="N27"/>
  <c r="O26"/>
  <c r="N26"/>
  <c r="O25"/>
  <c r="N25"/>
  <c r="O24"/>
  <c r="N24"/>
  <c r="H3" i="17"/>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2"/>
  <c r="C19" i="4"/>
  <c r="D19"/>
  <c r="E19"/>
  <c r="F19"/>
  <c r="G19"/>
  <c r="H19"/>
  <c r="I19"/>
  <c r="J19"/>
  <c r="K19"/>
  <c r="B19"/>
  <c r="C17"/>
  <c r="D17"/>
  <c r="E17"/>
  <c r="F17"/>
  <c r="G17"/>
  <c r="H17"/>
  <c r="I17"/>
  <c r="J17"/>
  <c r="K17"/>
  <c r="B17"/>
  <c r="C13"/>
  <c r="D13"/>
  <c r="E13"/>
  <c r="F13"/>
  <c r="G13"/>
  <c r="H13"/>
  <c r="I13"/>
  <c r="J13"/>
  <c r="K13"/>
  <c r="B13"/>
  <c r="D11"/>
  <c r="E11"/>
  <c r="F11"/>
  <c r="G11"/>
  <c r="H11"/>
  <c r="I11"/>
  <c r="J11"/>
  <c r="K11"/>
  <c r="C11"/>
  <c r="B11"/>
  <c r="D2" i="12"/>
  <c r="AT2" s="1"/>
  <c r="BD2"/>
  <c r="C9" i="16"/>
  <c r="C10" s="1"/>
  <c r="C12"/>
  <c r="D12" s="1"/>
  <c r="C13"/>
  <c r="D13" s="1"/>
  <c r="M6" i="15"/>
  <c r="N6"/>
  <c r="H2" i="8"/>
  <c r="J2"/>
  <c r="A8" i="4"/>
  <c r="A14"/>
  <c r="A21"/>
  <c r="A25"/>
  <c r="D1" i="9"/>
  <c r="P1"/>
  <c r="N3"/>
  <c r="O3"/>
  <c r="N4"/>
  <c r="O4"/>
  <c r="N5"/>
  <c r="O5"/>
  <c r="N6"/>
  <c r="O6"/>
  <c r="N7"/>
  <c r="O7"/>
  <c r="N8"/>
  <c r="O8"/>
  <c r="N9"/>
  <c r="O9"/>
  <c r="N10"/>
  <c r="O10"/>
  <c r="N11"/>
  <c r="O11"/>
  <c r="N12"/>
  <c r="O12"/>
  <c r="N13"/>
  <c r="O13"/>
  <c r="N14"/>
  <c r="O14"/>
  <c r="N15"/>
  <c r="O15"/>
  <c r="N16"/>
  <c r="O16"/>
  <c r="N17"/>
  <c r="O17"/>
  <c r="N18"/>
  <c r="O18"/>
  <c r="N19"/>
  <c r="O19"/>
  <c r="N20"/>
  <c r="O20"/>
  <c r="N21"/>
  <c r="O21"/>
  <c r="N22"/>
  <c r="O22"/>
  <c r="E23"/>
  <c r="F23"/>
  <c r="G23"/>
  <c r="H23"/>
  <c r="I23"/>
  <c r="J23"/>
  <c r="K23"/>
  <c r="L23"/>
  <c r="M23"/>
  <c r="P23"/>
  <c r="Q23"/>
  <c r="R23"/>
  <c r="S23"/>
  <c r="T23"/>
  <c r="U23"/>
  <c r="V23"/>
  <c r="W23"/>
  <c r="X23"/>
  <c r="Y23"/>
  <c r="D1" i="7"/>
  <c r="AB3"/>
  <c r="AB6"/>
  <c r="U8"/>
  <c r="V8"/>
  <c r="W8"/>
  <c r="X8"/>
  <c r="Y8"/>
  <c r="Z8"/>
  <c r="AA8"/>
  <c r="V9"/>
  <c r="X9"/>
  <c r="Z9"/>
  <c r="U10"/>
  <c r="V10"/>
  <c r="W10"/>
  <c r="X10"/>
  <c r="Y10"/>
  <c r="Z10"/>
  <c r="AA10"/>
  <c r="U11"/>
  <c r="V11"/>
  <c r="W11"/>
  <c r="X11"/>
  <c r="Y11"/>
  <c r="Z11"/>
  <c r="AA11"/>
  <c r="D1" i="1"/>
  <c r="AB3"/>
  <c r="AC3"/>
  <c r="N4"/>
  <c r="AB4"/>
  <c r="AC4"/>
  <c r="N8"/>
  <c r="S8"/>
  <c r="T8"/>
  <c r="U8"/>
  <c r="V8"/>
  <c r="W8"/>
  <c r="X8"/>
  <c r="Y8"/>
  <c r="Z8"/>
  <c r="AA8"/>
  <c r="O9"/>
  <c r="S9"/>
  <c r="T9"/>
  <c r="U9"/>
  <c r="V9"/>
  <c r="W9"/>
  <c r="X9"/>
  <c r="Y9"/>
  <c r="Z9"/>
  <c r="AA9"/>
  <c r="N10"/>
  <c r="S10"/>
  <c r="T10"/>
  <c r="U10"/>
  <c r="V10"/>
  <c r="W10"/>
  <c r="X10"/>
  <c r="Y10"/>
  <c r="Z10"/>
  <c r="AA10"/>
  <c r="O11"/>
  <c r="S11"/>
  <c r="T11"/>
  <c r="U11"/>
  <c r="V11"/>
  <c r="W11"/>
  <c r="X11"/>
  <c r="Y11"/>
  <c r="Z11"/>
  <c r="AA11"/>
  <c r="N12"/>
  <c r="N16"/>
  <c r="N20"/>
  <c r="N24"/>
  <c r="N28"/>
  <c r="N32"/>
  <c r="N36"/>
  <c r="N39"/>
  <c r="O39"/>
  <c r="N40"/>
  <c r="O40"/>
  <c r="N41"/>
  <c r="O41"/>
  <c r="N42"/>
  <c r="O42"/>
  <c r="N43"/>
  <c r="O43"/>
  <c r="N44"/>
  <c r="O44"/>
  <c r="N45"/>
  <c r="O45"/>
  <c r="N46"/>
  <c r="O46"/>
  <c r="N47"/>
  <c r="O47"/>
  <c r="N48"/>
  <c r="O48"/>
  <c r="N49"/>
  <c r="O49"/>
  <c r="N50"/>
  <c r="O50"/>
  <c r="N51"/>
  <c r="O51"/>
  <c r="N52"/>
  <c r="O52"/>
  <c r="N53"/>
  <c r="O53"/>
  <c r="N54"/>
  <c r="O54"/>
  <c r="N55"/>
  <c r="O55"/>
  <c r="N56"/>
  <c r="O56"/>
  <c r="N57"/>
  <c r="O57"/>
  <c r="N58"/>
  <c r="O58"/>
  <c r="N59"/>
  <c r="O59"/>
  <c r="N60"/>
  <c r="O60"/>
  <c r="N61"/>
  <c r="O61"/>
  <c r="N62"/>
  <c r="O62"/>
  <c r="N63"/>
  <c r="O63"/>
  <c r="N64"/>
  <c r="O64"/>
  <c r="N65"/>
  <c r="O65"/>
  <c r="N66"/>
  <c r="O66"/>
  <c r="N67"/>
  <c r="O67"/>
  <c r="N68"/>
  <c r="O68"/>
  <c r="N69"/>
  <c r="O69"/>
  <c r="N70"/>
  <c r="O70"/>
  <c r="N71"/>
  <c r="O71"/>
  <c r="N72"/>
  <c r="O72"/>
  <c r="N73"/>
  <c r="O73"/>
  <c r="N74"/>
  <c r="O74"/>
  <c r="N75"/>
  <c r="O75"/>
  <c r="N76"/>
  <c r="O76"/>
  <c r="N77"/>
  <c r="O77"/>
  <c r="N78"/>
  <c r="O78"/>
  <c r="N79"/>
  <c r="O79"/>
  <c r="N80"/>
  <c r="O80"/>
  <c r="N81"/>
  <c r="O81"/>
  <c r="N82"/>
  <c r="O82"/>
  <c r="N83"/>
  <c r="O83"/>
  <c r="N84"/>
  <c r="O84"/>
  <c r="N85"/>
  <c r="O85"/>
  <c r="N86"/>
  <c r="O86"/>
  <c r="N87"/>
  <c r="O87"/>
  <c r="N88"/>
  <c r="O88"/>
  <c r="N89"/>
  <c r="O89"/>
  <c r="N90"/>
  <c r="O90"/>
  <c r="N91"/>
  <c r="O91"/>
  <c r="O92"/>
  <c r="O93"/>
  <c r="O94"/>
  <c r="O95"/>
  <c r="O96"/>
  <c r="O97"/>
  <c r="O98"/>
  <c r="A30" i="4" l="1"/>
  <c r="A62"/>
  <c r="V24" i="9"/>
  <c r="S42"/>
  <c r="Y41"/>
  <c r="U41"/>
  <c r="Q41"/>
  <c r="S39"/>
  <c r="S36"/>
  <c r="S34"/>
  <c r="Y33"/>
  <c r="U33"/>
  <c r="Q33"/>
  <c r="S31"/>
  <c r="S28"/>
  <c r="A66" i="4"/>
  <c r="A34"/>
  <c r="K92" i="8"/>
  <c r="J68" i="4"/>
  <c r="J69" s="1"/>
  <c r="H68"/>
  <c r="H69" s="1"/>
  <c r="F68"/>
  <c r="F69" s="1"/>
  <c r="D68"/>
  <c r="D69" s="1"/>
  <c r="B68"/>
  <c r="B69" s="1"/>
  <c r="J64"/>
  <c r="J65" s="1"/>
  <c r="H64"/>
  <c r="H65" s="1"/>
  <c r="F64"/>
  <c r="F65" s="1"/>
  <c r="D64"/>
  <c r="D65" s="1"/>
  <c r="K36"/>
  <c r="K37" s="1"/>
  <c r="I36"/>
  <c r="I37" s="1"/>
  <c r="G36"/>
  <c r="G37" s="1"/>
  <c r="E36"/>
  <c r="E37" s="1"/>
  <c r="C36"/>
  <c r="C37" s="1"/>
  <c r="K32"/>
  <c r="K33" s="1"/>
  <c r="I32"/>
  <c r="I33" s="1"/>
  <c r="G32"/>
  <c r="G33" s="1"/>
  <c r="E32"/>
  <c r="E33" s="1"/>
  <c r="C32"/>
  <c r="C33" s="1"/>
  <c r="K18"/>
  <c r="G18"/>
  <c r="E18"/>
  <c r="D16"/>
  <c r="D18"/>
  <c r="D27" s="1"/>
  <c r="D28" s="1"/>
  <c r="C16"/>
  <c r="N38" i="1"/>
  <c r="N34"/>
  <c r="N30"/>
  <c r="N26"/>
  <c r="N22"/>
  <c r="N18"/>
  <c r="N14"/>
  <c r="N6"/>
  <c r="O36" i="7"/>
  <c r="O32"/>
  <c r="O28"/>
  <c r="O24"/>
  <c r="O20"/>
  <c r="O16"/>
  <c r="O12"/>
  <c r="O8"/>
  <c r="O4"/>
  <c r="B16" i="4"/>
  <c r="B18"/>
  <c r="B27" s="1"/>
  <c r="B28" s="1"/>
  <c r="K16"/>
  <c r="J44"/>
  <c r="I42"/>
  <c r="B48"/>
  <c r="B59" s="1"/>
  <c r="B60" s="1"/>
  <c r="B50"/>
  <c r="K48"/>
  <c r="P44" i="9"/>
  <c r="T24"/>
  <c r="X24"/>
  <c r="Y43"/>
  <c r="U43"/>
  <c r="Q43"/>
  <c r="X41"/>
  <c r="V41"/>
  <c r="T41"/>
  <c r="R41"/>
  <c r="Y40"/>
  <c r="U40"/>
  <c r="Q40"/>
  <c r="Y39"/>
  <c r="U39"/>
  <c r="Q39"/>
  <c r="X37"/>
  <c r="V37"/>
  <c r="T37"/>
  <c r="R37"/>
  <c r="Y36"/>
  <c r="U36"/>
  <c r="Q36"/>
  <c r="Y35"/>
  <c r="U35"/>
  <c r="Q35"/>
  <c r="X33"/>
  <c r="V33"/>
  <c r="T33"/>
  <c r="R33"/>
  <c r="Y32"/>
  <c r="U32"/>
  <c r="Q32"/>
  <c r="Y31"/>
  <c r="U31"/>
  <c r="Q31"/>
  <c r="X29"/>
  <c r="V29"/>
  <c r="T29"/>
  <c r="R29"/>
  <c r="Y28"/>
  <c r="U28"/>
  <c r="Q28"/>
  <c r="Y27"/>
  <c r="U27"/>
  <c r="Q27"/>
  <c r="W26"/>
  <c r="S10" i="7"/>
  <c r="S11"/>
  <c r="T5"/>
  <c r="T10" s="1"/>
  <c r="T9"/>
  <c r="AB4"/>
  <c r="AC4"/>
  <c r="I18" i="4"/>
  <c r="H16"/>
  <c r="H18"/>
  <c r="G16"/>
  <c r="G27" s="1"/>
  <c r="I50"/>
  <c r="H48"/>
  <c r="H50"/>
  <c r="G48"/>
  <c r="O33" i="7"/>
  <c r="O23"/>
  <c r="O15"/>
  <c r="O5"/>
  <c r="R11"/>
  <c r="S9"/>
  <c r="S8"/>
  <c r="AC3"/>
  <c r="R5"/>
  <c r="K27" i="4"/>
  <c r="K28" s="1"/>
  <c r="C27"/>
  <c r="C28" s="1"/>
  <c r="K59"/>
  <c r="K60" s="1"/>
  <c r="D59"/>
  <c r="C59"/>
  <c r="C60" s="1"/>
  <c r="K12"/>
  <c r="J10"/>
  <c r="J12"/>
  <c r="I10"/>
  <c r="I23" s="1"/>
  <c r="C12"/>
  <c r="G44"/>
  <c r="F42"/>
  <c r="F44"/>
  <c r="E42"/>
  <c r="AB6" i="1"/>
  <c r="O36"/>
  <c r="N35"/>
  <c r="N33"/>
  <c r="O32"/>
  <c r="O28"/>
  <c r="N27"/>
  <c r="O24"/>
  <c r="N23"/>
  <c r="N17"/>
  <c r="N15"/>
  <c r="O12"/>
  <c r="O8"/>
  <c r="N7"/>
  <c r="M44" i="9"/>
  <c r="I44"/>
  <c r="F23" i="4"/>
  <c r="E23"/>
  <c r="E24" s="1"/>
  <c r="J55"/>
  <c r="J56" s="1"/>
  <c r="I55"/>
  <c r="I56" s="1"/>
  <c r="L7" i="15"/>
  <c r="L51" i="4"/>
  <c r="A40"/>
  <c r="A53"/>
  <c r="H44" i="9"/>
  <c r="F44"/>
  <c r="L44"/>
  <c r="J44"/>
  <c r="S26"/>
  <c r="L172" i="15"/>
  <c r="L171"/>
  <c r="L168"/>
  <c r="L167"/>
  <c r="L164"/>
  <c r="L163"/>
  <c r="L160"/>
  <c r="L159"/>
  <c r="L156"/>
  <c r="L155"/>
  <c r="L152"/>
  <c r="L151"/>
  <c r="L148"/>
  <c r="L147"/>
  <c r="L144"/>
  <c r="L143"/>
  <c r="L140"/>
  <c r="L139"/>
  <c r="L80"/>
  <c r="L79"/>
  <c r="L76"/>
  <c r="L75"/>
  <c r="L72"/>
  <c r="L71"/>
  <c r="L68"/>
  <c r="L67"/>
  <c r="L64"/>
  <c r="L63"/>
  <c r="L60"/>
  <c r="L59"/>
  <c r="L56"/>
  <c r="L55"/>
  <c r="L52"/>
  <c r="L51"/>
  <c r="L48"/>
  <c r="L47"/>
  <c r="L44"/>
  <c r="L43"/>
  <c r="L40"/>
  <c r="L39"/>
  <c r="L36"/>
  <c r="L35"/>
  <c r="L32"/>
  <c r="L31"/>
  <c r="L28"/>
  <c r="L27"/>
  <c r="L24"/>
  <c r="L23"/>
  <c r="L20"/>
  <c r="L19"/>
  <c r="L136"/>
  <c r="L135"/>
  <c r="L132"/>
  <c r="L131"/>
  <c r="L128"/>
  <c r="L127"/>
  <c r="L124"/>
  <c r="L123"/>
  <c r="L120"/>
  <c r="L119"/>
  <c r="L116"/>
  <c r="L115"/>
  <c r="L112"/>
  <c r="L111"/>
  <c r="L108"/>
  <c r="L107"/>
  <c r="L104"/>
  <c r="L103"/>
  <c r="L100"/>
  <c r="L99"/>
  <c r="L96"/>
  <c r="L95"/>
  <c r="L92"/>
  <c r="L91"/>
  <c r="L88"/>
  <c r="L87"/>
  <c r="L84"/>
  <c r="L83"/>
  <c r="L16"/>
  <c r="L15"/>
  <c r="L12"/>
  <c r="L11"/>
  <c r="L8"/>
  <c r="O37" i="1"/>
  <c r="O34"/>
  <c r="O31"/>
  <c r="O30"/>
  <c r="O29"/>
  <c r="O25"/>
  <c r="O22"/>
  <c r="O21"/>
  <c r="O20"/>
  <c r="O19"/>
  <c r="O13"/>
  <c r="N9"/>
  <c r="O5"/>
  <c r="N37" i="7"/>
  <c r="N35"/>
  <c r="N31"/>
  <c r="N29"/>
  <c r="N27"/>
  <c r="N26"/>
  <c r="N25"/>
  <c r="N24"/>
  <c r="N21"/>
  <c r="N19"/>
  <c r="N17"/>
  <c r="N16"/>
  <c r="N14"/>
  <c r="N13"/>
  <c r="N12"/>
  <c r="N11"/>
  <c r="N9"/>
  <c r="N7"/>
  <c r="N6"/>
  <c r="N37" i="1"/>
  <c r="N31"/>
  <c r="N29"/>
  <c r="N25"/>
  <c r="N21"/>
  <c r="N19"/>
  <c r="N13"/>
  <c r="N5"/>
  <c r="N3"/>
  <c r="O3" i="7"/>
  <c r="L11" i="4"/>
  <c r="L13"/>
  <c r="L17"/>
  <c r="O37" i="7"/>
  <c r="O35"/>
  <c r="O31"/>
  <c r="O29"/>
  <c r="O27"/>
  <c r="O25"/>
  <c r="O21"/>
  <c r="O19"/>
  <c r="O17"/>
  <c r="O13"/>
  <c r="O11"/>
  <c r="O9"/>
  <c r="O7"/>
  <c r="L43" i="4"/>
  <c r="L45"/>
  <c r="L49"/>
  <c r="O38" i="1"/>
  <c r="O35"/>
  <c r="O33"/>
  <c r="O27"/>
  <c r="O26"/>
  <c r="O23"/>
  <c r="O18"/>
  <c r="O17"/>
  <c r="O16"/>
  <c r="O15"/>
  <c r="O14"/>
  <c r="N11"/>
  <c r="O10"/>
  <c r="O7"/>
  <c r="O6"/>
  <c r="O4"/>
  <c r="N38" i="7"/>
  <c r="N36"/>
  <c r="N34"/>
  <c r="N33"/>
  <c r="N32"/>
  <c r="N30"/>
  <c r="N28"/>
  <c r="N23"/>
  <c r="N22"/>
  <c r="N20"/>
  <c r="N18"/>
  <c r="N15"/>
  <c r="N10"/>
  <c r="N8"/>
  <c r="N5"/>
  <c r="N4"/>
  <c r="B10" i="4"/>
  <c r="B12"/>
  <c r="K10"/>
  <c r="H10"/>
  <c r="H12"/>
  <c r="G10"/>
  <c r="D10"/>
  <c r="D12"/>
  <c r="C10"/>
  <c r="J16"/>
  <c r="J18"/>
  <c r="I16"/>
  <c r="F16"/>
  <c r="F18"/>
  <c r="E16"/>
  <c r="B42"/>
  <c r="B44"/>
  <c r="K42"/>
  <c r="H42"/>
  <c r="H44"/>
  <c r="G42"/>
  <c r="D42"/>
  <c r="D44"/>
  <c r="C42"/>
  <c r="J48"/>
  <c r="J50"/>
  <c r="I48"/>
  <c r="F48"/>
  <c r="F50"/>
  <c r="E48"/>
  <c r="E59" s="1"/>
  <c r="L19"/>
  <c r="AJ2" i="12"/>
  <c r="L174" i="15"/>
  <c r="L173"/>
  <c r="L170"/>
  <c r="L169"/>
  <c r="L166"/>
  <c r="L165"/>
  <c r="L162"/>
  <c r="L161"/>
  <c r="L158"/>
  <c r="L157"/>
  <c r="L154"/>
  <c r="L153"/>
  <c r="L150"/>
  <c r="L149"/>
  <c r="L146"/>
  <c r="L145"/>
  <c r="L142"/>
  <c r="L141"/>
  <c r="L138"/>
  <c r="L137"/>
  <c r="L134"/>
  <c r="L133"/>
  <c r="L130"/>
  <c r="L129"/>
  <c r="L126"/>
  <c r="L125"/>
  <c r="L122"/>
  <c r="L121"/>
  <c r="L118"/>
  <c r="L117"/>
  <c r="L114"/>
  <c r="L113"/>
  <c r="L110"/>
  <c r="L109"/>
  <c r="L106"/>
  <c r="L105"/>
  <c r="L102"/>
  <c r="L101"/>
  <c r="L98"/>
  <c r="L97"/>
  <c r="L94"/>
  <c r="L93"/>
  <c r="L90"/>
  <c r="L89"/>
  <c r="L86"/>
  <c r="L85"/>
  <c r="L82"/>
  <c r="L81"/>
  <c r="L78"/>
  <c r="L77"/>
  <c r="L74"/>
  <c r="L73"/>
  <c r="L70"/>
  <c r="L69"/>
  <c r="L66"/>
  <c r="L65"/>
  <c r="L62"/>
  <c r="L61"/>
  <c r="L58"/>
  <c r="L57"/>
  <c r="L54"/>
  <c r="L53"/>
  <c r="L50"/>
  <c r="L49"/>
  <c r="L46"/>
  <c r="L45"/>
  <c r="L42"/>
  <c r="L41"/>
  <c r="L38"/>
  <c r="L37"/>
  <c r="L34"/>
  <c r="L33"/>
  <c r="L30"/>
  <c r="L29"/>
  <c r="L26"/>
  <c r="L25"/>
  <c r="L22"/>
  <c r="L21"/>
  <c r="L18"/>
  <c r="L17"/>
  <c r="L14"/>
  <c r="L13"/>
  <c r="L10"/>
  <c r="L9"/>
  <c r="Z26" i="12"/>
  <c r="F24" i="4"/>
  <c r="D60"/>
  <c r="X43" i="9"/>
  <c r="V43"/>
  <c r="T43"/>
  <c r="R43"/>
  <c r="Y42"/>
  <c r="U42"/>
  <c r="Q42"/>
  <c r="X39"/>
  <c r="V39"/>
  <c r="T39"/>
  <c r="R39"/>
  <c r="Y38"/>
  <c r="U38"/>
  <c r="Q38"/>
  <c r="X35"/>
  <c r="V35"/>
  <c r="T35"/>
  <c r="R35"/>
  <c r="Y34"/>
  <c r="U34"/>
  <c r="Q34"/>
  <c r="X31"/>
  <c r="V31"/>
  <c r="T31"/>
  <c r="R31"/>
  <c r="Y30"/>
  <c r="U30"/>
  <c r="Q30"/>
  <c r="X27"/>
  <c r="V27"/>
  <c r="T27"/>
  <c r="R27"/>
  <c r="Y26"/>
  <c r="Y44" s="1"/>
  <c r="U26"/>
  <c r="Q26"/>
  <c r="R5" i="1"/>
  <c r="AS122" i="12"/>
  <c r="AR122"/>
  <c r="BL185" s="1"/>
  <c r="CH185" s="1"/>
  <c r="AQ122"/>
  <c r="AP122"/>
  <c r="BJ184" s="1"/>
  <c r="CF184" s="1"/>
  <c r="AO122"/>
  <c r="AN122"/>
  <c r="BH185" s="1"/>
  <c r="CD185" s="1"/>
  <c r="AM122"/>
  <c r="AL122"/>
  <c r="BF184" s="1"/>
  <c r="CB184" s="1"/>
  <c r="AK122"/>
  <c r="AJ122"/>
  <c r="BD185" s="1"/>
  <c r="BL153"/>
  <c r="CH153" s="1"/>
  <c r="BH141"/>
  <c r="CD141" s="1"/>
  <c r="BJ123"/>
  <c r="CF123" s="1"/>
  <c r="BL113"/>
  <c r="CH113" s="1"/>
  <c r="BJ107"/>
  <c r="CF107" s="1"/>
  <c r="AI105"/>
  <c r="AI104"/>
  <c r="AI103"/>
  <c r="AI102"/>
  <c r="AI101"/>
  <c r="AI100"/>
  <c r="AH104"/>
  <c r="AH103"/>
  <c r="AH102"/>
  <c r="AG105"/>
  <c r="AG101"/>
  <c r="AG100"/>
  <c r="AF104"/>
  <c r="AF103"/>
  <c r="AF102"/>
  <c r="AE105"/>
  <c r="AE101"/>
  <c r="AE100"/>
  <c r="AD104"/>
  <c r="AD103"/>
  <c r="AD102"/>
  <c r="AC105"/>
  <c r="AC101"/>
  <c r="AC100"/>
  <c r="AB104"/>
  <c r="AB103"/>
  <c r="AB102"/>
  <c r="AA104"/>
  <c r="AA103"/>
  <c r="AA102"/>
  <c r="AT40"/>
  <c r="AT41"/>
  <c r="AT43"/>
  <c r="AT45"/>
  <c r="AT47"/>
  <c r="AT49"/>
  <c r="AT51"/>
  <c r="AT53"/>
  <c r="AT55"/>
  <c r="AT57"/>
  <c r="AT59"/>
  <c r="AT61"/>
  <c r="AT63"/>
  <c r="AT65"/>
  <c r="AT67"/>
  <c r="AT69"/>
  <c r="AT42"/>
  <c r="AT44"/>
  <c r="AT46"/>
  <c r="AT48"/>
  <c r="AT50"/>
  <c r="AT52"/>
  <c r="AT54"/>
  <c r="AT56"/>
  <c r="AT58"/>
  <c r="AT60"/>
  <c r="AT62"/>
  <c r="AT64"/>
  <c r="AT66"/>
  <c r="AT68"/>
  <c r="AT70"/>
  <c r="AT185"/>
  <c r="AT183"/>
  <c r="AT181"/>
  <c r="AT179"/>
  <c r="AT177"/>
  <c r="AT175"/>
  <c r="AT173"/>
  <c r="AT171"/>
  <c r="AT169"/>
  <c r="AT167"/>
  <c r="AT165"/>
  <c r="AT163"/>
  <c r="AT161"/>
  <c r="AT159"/>
  <c r="AT157"/>
  <c r="AT155"/>
  <c r="AT153"/>
  <c r="AT151"/>
  <c r="AT149"/>
  <c r="AT147"/>
  <c r="AT145"/>
  <c r="AT143"/>
  <c r="AT141"/>
  <c r="AT139"/>
  <c r="AT137"/>
  <c r="AT135"/>
  <c r="AT133"/>
  <c r="AT131"/>
  <c r="AT129"/>
  <c r="AT127"/>
  <c r="AT125"/>
  <c r="AT123"/>
  <c r="AT121"/>
  <c r="AT119"/>
  <c r="AT117"/>
  <c r="AT115"/>
  <c r="AT113"/>
  <c r="AT111"/>
  <c r="AT109"/>
  <c r="AH105"/>
  <c r="AH101"/>
  <c r="AH100"/>
  <c r="AG104"/>
  <c r="AG103"/>
  <c r="AG102"/>
  <c r="AF105"/>
  <c r="AF101"/>
  <c r="AF100"/>
  <c r="AE104"/>
  <c r="AE103"/>
  <c r="AE102"/>
  <c r="AD105"/>
  <c r="AD101"/>
  <c r="AD100"/>
  <c r="AC104"/>
  <c r="AC103"/>
  <c r="AC102"/>
  <c r="AB105"/>
  <c r="AB101"/>
  <c r="AB100"/>
  <c r="AA105"/>
  <c r="AA101"/>
  <c r="AA100"/>
  <c r="AS26"/>
  <c r="AR26"/>
  <c r="BL64" s="1"/>
  <c r="CH64" s="1"/>
  <c r="AQ26"/>
  <c r="AP26"/>
  <c r="BJ87" s="1"/>
  <c r="CF87" s="1"/>
  <c r="AO26"/>
  <c r="AN26"/>
  <c r="BH68" s="1"/>
  <c r="CD68" s="1"/>
  <c r="AM26"/>
  <c r="AL26"/>
  <c r="BF70" s="1"/>
  <c r="CB70" s="1"/>
  <c r="AK26"/>
  <c r="AJ26"/>
  <c r="BD64" s="1"/>
  <c r="AI26"/>
  <c r="AH26"/>
  <c r="BB87" s="1"/>
  <c r="BX87" s="1"/>
  <c r="AG26"/>
  <c r="AF26"/>
  <c r="AZ68" s="1"/>
  <c r="BV68" s="1"/>
  <c r="AE26"/>
  <c r="AD26"/>
  <c r="AX70" s="1"/>
  <c r="BT70" s="1"/>
  <c r="AC26"/>
  <c r="AB26"/>
  <c r="AV64" s="1"/>
  <c r="BR64" s="1"/>
  <c r="AA26"/>
  <c r="AT186"/>
  <c r="AT184"/>
  <c r="AT182"/>
  <c r="AT180"/>
  <c r="AT178"/>
  <c r="AT176"/>
  <c r="AT174"/>
  <c r="AT172"/>
  <c r="AT170"/>
  <c r="AT168"/>
  <c r="AT166"/>
  <c r="AT164"/>
  <c r="AT162"/>
  <c r="AT160"/>
  <c r="AT158"/>
  <c r="AT156"/>
  <c r="AT154"/>
  <c r="AT152"/>
  <c r="AT150"/>
  <c r="AT148"/>
  <c r="AT146"/>
  <c r="AT144"/>
  <c r="AT142"/>
  <c r="AT140"/>
  <c r="AT138"/>
  <c r="AT136"/>
  <c r="AT134"/>
  <c r="AT132"/>
  <c r="AT130"/>
  <c r="AT128"/>
  <c r="AT126"/>
  <c r="AT124"/>
  <c r="AT122"/>
  <c r="AT120"/>
  <c r="AT118"/>
  <c r="AT116"/>
  <c r="AT114"/>
  <c r="AT112"/>
  <c r="AT110"/>
  <c r="AT100"/>
  <c r="Q24" i="9"/>
  <c r="Q44" s="1"/>
  <c r="S24"/>
  <c r="U24"/>
  <c r="U44" s="1"/>
  <c r="W24"/>
  <c r="W44" s="1"/>
  <c r="X42"/>
  <c r="V42"/>
  <c r="T42"/>
  <c r="R42"/>
  <c r="X40"/>
  <c r="V40"/>
  <c r="T40"/>
  <c r="R40"/>
  <c r="X38"/>
  <c r="V38"/>
  <c r="T38"/>
  <c r="R38"/>
  <c r="X36"/>
  <c r="V36"/>
  <c r="T36"/>
  <c r="R36"/>
  <c r="X34"/>
  <c r="V34"/>
  <c r="T34"/>
  <c r="R34"/>
  <c r="X32"/>
  <c r="V32"/>
  <c r="T32"/>
  <c r="R32"/>
  <c r="X30"/>
  <c r="V30"/>
  <c r="T30"/>
  <c r="R30"/>
  <c r="X28"/>
  <c r="V28"/>
  <c r="T28"/>
  <c r="R28"/>
  <c r="X26"/>
  <c r="X44" s="1"/>
  <c r="V26"/>
  <c r="T26"/>
  <c r="T44" s="1"/>
  <c r="R26"/>
  <c r="AT108" i="12"/>
  <c r="AT106"/>
  <c r="AT104"/>
  <c r="AT102"/>
  <c r="AT107"/>
  <c r="AT105"/>
  <c r="AT103"/>
  <c r="AT101"/>
  <c r="AT191"/>
  <c r="AT190"/>
  <c r="AT189"/>
  <c r="AT188"/>
  <c r="AT187"/>
  <c r="R44" i="9" l="1"/>
  <c r="V44"/>
  <c r="S44"/>
  <c r="E27" i="4"/>
  <c r="BH101" i="12"/>
  <c r="CD101" s="1"/>
  <c r="BF111"/>
  <c r="CB111" s="1"/>
  <c r="BH117"/>
  <c r="CD117" s="1"/>
  <c r="BL129"/>
  <c r="CH129" s="1"/>
  <c r="BL145"/>
  <c r="CH145" s="1"/>
  <c r="BL161"/>
  <c r="CH161" s="1"/>
  <c r="BD105"/>
  <c r="BZ105" s="1"/>
  <c r="BD121"/>
  <c r="BF127"/>
  <c r="CB127" s="1"/>
  <c r="BH133"/>
  <c r="CD133" s="1"/>
  <c r="BD137"/>
  <c r="BZ137" s="1"/>
  <c r="AB122"/>
  <c r="AD122"/>
  <c r="AX179" s="1"/>
  <c r="BT179" s="1"/>
  <c r="AF122"/>
  <c r="AH122"/>
  <c r="BF103"/>
  <c r="CB103" s="1"/>
  <c r="BL105"/>
  <c r="CH105" s="1"/>
  <c r="BH109"/>
  <c r="CD109" s="1"/>
  <c r="BD113"/>
  <c r="BZ113" s="1"/>
  <c r="BJ115"/>
  <c r="CF115" s="1"/>
  <c r="BF119"/>
  <c r="CB119" s="1"/>
  <c r="BL121"/>
  <c r="CH121" s="1"/>
  <c r="BH125"/>
  <c r="CD125" s="1"/>
  <c r="BD129"/>
  <c r="BJ131"/>
  <c r="CF131" s="1"/>
  <c r="BF135"/>
  <c r="CB135" s="1"/>
  <c r="BL137"/>
  <c r="CH137" s="1"/>
  <c r="BF143"/>
  <c r="CB143" s="1"/>
  <c r="BH149"/>
  <c r="CD149" s="1"/>
  <c r="BL157"/>
  <c r="CH157" s="1"/>
  <c r="BL169"/>
  <c r="CH169" s="1"/>
  <c r="B23" i="4"/>
  <c r="B24" s="1"/>
  <c r="H59"/>
  <c r="H60" s="1"/>
  <c r="H27"/>
  <c r="H28" s="1"/>
  <c r="F59"/>
  <c r="F60" s="1"/>
  <c r="D55"/>
  <c r="D56" s="1"/>
  <c r="B55"/>
  <c r="B56" s="1"/>
  <c r="J27"/>
  <c r="J28" s="1"/>
  <c r="H23"/>
  <c r="H24" s="1"/>
  <c r="J23"/>
  <c r="J24" s="1"/>
  <c r="J59"/>
  <c r="J60" s="1"/>
  <c r="F27"/>
  <c r="F28" s="1"/>
  <c r="I59"/>
  <c r="I60" s="1"/>
  <c r="I27"/>
  <c r="I28" s="1"/>
  <c r="AC5" i="7"/>
  <c r="AB5"/>
  <c r="R8"/>
  <c r="R9"/>
  <c r="AC9" s="1"/>
  <c r="R10"/>
  <c r="AC10" s="1"/>
  <c r="AB8"/>
  <c r="AB9"/>
  <c r="T11"/>
  <c r="AC11" s="1"/>
  <c r="G28" i="4"/>
  <c r="G59"/>
  <c r="G60" s="1"/>
  <c r="T8" i="7"/>
  <c r="AX100" i="12"/>
  <c r="BT100" s="1"/>
  <c r="AX101"/>
  <c r="BT101" s="1"/>
  <c r="AX102"/>
  <c r="BT102" s="1"/>
  <c r="AX103"/>
  <c r="BT103" s="1"/>
  <c r="AX104"/>
  <c r="BT104" s="1"/>
  <c r="AX105"/>
  <c r="BT105" s="1"/>
  <c r="AX106"/>
  <c r="BT106" s="1"/>
  <c r="AX107"/>
  <c r="BT107" s="1"/>
  <c r="AX108"/>
  <c r="BT108" s="1"/>
  <c r="AX109"/>
  <c r="BT109" s="1"/>
  <c r="AX110"/>
  <c r="BT110" s="1"/>
  <c r="AX111"/>
  <c r="BT111" s="1"/>
  <c r="AX112"/>
  <c r="BT112" s="1"/>
  <c r="AX113"/>
  <c r="BT113" s="1"/>
  <c r="AX114"/>
  <c r="BT114" s="1"/>
  <c r="AX115"/>
  <c r="BT115" s="1"/>
  <c r="AX116"/>
  <c r="BT116" s="1"/>
  <c r="AX117"/>
  <c r="BT117" s="1"/>
  <c r="AX118"/>
  <c r="BT118" s="1"/>
  <c r="AX119"/>
  <c r="BT119" s="1"/>
  <c r="AX120"/>
  <c r="BT120" s="1"/>
  <c r="AX121"/>
  <c r="BT121" s="1"/>
  <c r="AX122"/>
  <c r="BT122" s="1"/>
  <c r="AX123"/>
  <c r="BT123" s="1"/>
  <c r="AX124"/>
  <c r="BT124" s="1"/>
  <c r="AX125"/>
  <c r="BT125" s="1"/>
  <c r="AX126"/>
  <c r="BT126" s="1"/>
  <c r="AX127"/>
  <c r="BT127" s="1"/>
  <c r="AX128"/>
  <c r="BT128" s="1"/>
  <c r="AX129"/>
  <c r="BT129" s="1"/>
  <c r="AX130"/>
  <c r="BT130" s="1"/>
  <c r="AX131"/>
  <c r="BT131" s="1"/>
  <c r="AX132"/>
  <c r="BT132" s="1"/>
  <c r="AX133"/>
  <c r="BT133" s="1"/>
  <c r="AX134"/>
  <c r="BT134" s="1"/>
  <c r="AX135"/>
  <c r="BT135" s="1"/>
  <c r="AX136"/>
  <c r="BT136" s="1"/>
  <c r="AX137"/>
  <c r="BT137" s="1"/>
  <c r="AX138"/>
  <c r="BT138" s="1"/>
  <c r="AX139"/>
  <c r="BT139" s="1"/>
  <c r="AX140"/>
  <c r="BT140" s="1"/>
  <c r="AX141"/>
  <c r="BT141" s="1"/>
  <c r="AX142"/>
  <c r="BT142" s="1"/>
  <c r="AX143"/>
  <c r="BT143" s="1"/>
  <c r="AX144"/>
  <c r="BT144" s="1"/>
  <c r="AX145"/>
  <c r="BT145" s="1"/>
  <c r="AX146"/>
  <c r="BT146" s="1"/>
  <c r="AX147"/>
  <c r="BT147" s="1"/>
  <c r="AX148"/>
  <c r="BT148" s="1"/>
  <c r="AX149"/>
  <c r="BT149" s="1"/>
  <c r="AX150"/>
  <c r="BT150" s="1"/>
  <c r="AX151"/>
  <c r="BT151" s="1"/>
  <c r="AX152"/>
  <c r="BT152" s="1"/>
  <c r="AX153"/>
  <c r="BT153" s="1"/>
  <c r="AX154"/>
  <c r="BT154" s="1"/>
  <c r="AX155"/>
  <c r="BT155" s="1"/>
  <c r="AX156"/>
  <c r="BT156" s="1"/>
  <c r="AX157"/>
  <c r="BT157" s="1"/>
  <c r="AX158"/>
  <c r="BT158" s="1"/>
  <c r="AX159"/>
  <c r="BT159" s="1"/>
  <c r="AX160"/>
  <c r="BT160" s="1"/>
  <c r="AX161"/>
  <c r="BT161" s="1"/>
  <c r="AX162"/>
  <c r="BT162" s="1"/>
  <c r="AX163"/>
  <c r="BT163" s="1"/>
  <c r="AX164"/>
  <c r="BT164" s="1"/>
  <c r="AX165"/>
  <c r="BT165" s="1"/>
  <c r="AX166"/>
  <c r="BT166" s="1"/>
  <c r="AX167"/>
  <c r="BT167" s="1"/>
  <c r="AX168"/>
  <c r="BT168" s="1"/>
  <c r="AX169"/>
  <c r="BT169" s="1"/>
  <c r="AX170"/>
  <c r="BT170" s="1"/>
  <c r="AX171"/>
  <c r="BT171" s="1"/>
  <c r="AX172"/>
  <c r="BT172" s="1"/>
  <c r="AX173"/>
  <c r="BT173" s="1"/>
  <c r="AX174"/>
  <c r="BT174" s="1"/>
  <c r="AX175"/>
  <c r="BT175" s="1"/>
  <c r="AX176"/>
  <c r="BT176" s="1"/>
  <c r="AX177"/>
  <c r="BT177" s="1"/>
  <c r="AX178"/>
  <c r="BT178" s="1"/>
  <c r="BD101"/>
  <c r="BL101"/>
  <c r="CH101" s="1"/>
  <c r="BJ103"/>
  <c r="CF103" s="1"/>
  <c r="BH105"/>
  <c r="CD105" s="1"/>
  <c r="BF107"/>
  <c r="CB107" s="1"/>
  <c r="BD109"/>
  <c r="BL109"/>
  <c r="CH109" s="1"/>
  <c r="BJ111"/>
  <c r="CF111" s="1"/>
  <c r="BH113"/>
  <c r="CD113" s="1"/>
  <c r="BF115"/>
  <c r="CB115" s="1"/>
  <c r="BD117"/>
  <c r="BL117"/>
  <c r="CH117" s="1"/>
  <c r="BJ119"/>
  <c r="CF119" s="1"/>
  <c r="BH121"/>
  <c r="CD121" s="1"/>
  <c r="BF123"/>
  <c r="CB123" s="1"/>
  <c r="BD125"/>
  <c r="BL125"/>
  <c r="CH125" s="1"/>
  <c r="BJ127"/>
  <c r="CF127" s="1"/>
  <c r="BH129"/>
  <c r="CD129" s="1"/>
  <c r="BF131"/>
  <c r="CB131" s="1"/>
  <c r="BD133"/>
  <c r="BL133"/>
  <c r="CH133" s="1"/>
  <c r="BJ135"/>
  <c r="CF135" s="1"/>
  <c r="BH137"/>
  <c r="CD137" s="1"/>
  <c r="BJ139"/>
  <c r="CF139" s="1"/>
  <c r="BL141"/>
  <c r="CH141" s="1"/>
  <c r="BJ143"/>
  <c r="CF143" s="1"/>
  <c r="BJ147"/>
  <c r="CF147" s="1"/>
  <c r="BL149"/>
  <c r="CH149" s="1"/>
  <c r="BJ155"/>
  <c r="CF155" s="1"/>
  <c r="BJ159"/>
  <c r="CF159" s="1"/>
  <c r="BL165"/>
  <c r="CH165" s="1"/>
  <c r="BL173"/>
  <c r="CH173" s="1"/>
  <c r="H55" i="4"/>
  <c r="H56" s="1"/>
  <c r="D23"/>
  <c r="D24" s="1"/>
  <c r="C55"/>
  <c r="C56" s="1"/>
  <c r="K55"/>
  <c r="K56" s="1"/>
  <c r="G23"/>
  <c r="G24" s="1"/>
  <c r="C23"/>
  <c r="C24" s="1"/>
  <c r="K23"/>
  <c r="E55"/>
  <c r="E56" s="1"/>
  <c r="K24"/>
  <c r="F55"/>
  <c r="F56" s="1"/>
  <c r="G55"/>
  <c r="G56" s="1"/>
  <c r="I24"/>
  <c r="BD145" i="12"/>
  <c r="BF151"/>
  <c r="CB151" s="1"/>
  <c r="BD153"/>
  <c r="BF139"/>
  <c r="CB139" s="1"/>
  <c r="BD141"/>
  <c r="BH145"/>
  <c r="CD145" s="1"/>
  <c r="BF147"/>
  <c r="CB147" s="1"/>
  <c r="BD149"/>
  <c r="BZ149" s="1"/>
  <c r="BJ151"/>
  <c r="CF151" s="1"/>
  <c r="BH153"/>
  <c r="CD153" s="1"/>
  <c r="BF155"/>
  <c r="CB155" s="1"/>
  <c r="BH157"/>
  <c r="CD157" s="1"/>
  <c r="BF159"/>
  <c r="CB159" s="1"/>
  <c r="BD161"/>
  <c r="BJ163"/>
  <c r="CF163" s="1"/>
  <c r="BJ167"/>
  <c r="CF167" s="1"/>
  <c r="BH173"/>
  <c r="CD173" s="1"/>
  <c r="BF175"/>
  <c r="CB175" s="1"/>
  <c r="BD157"/>
  <c r="BH161"/>
  <c r="CD161" s="1"/>
  <c r="BF163"/>
  <c r="CB163" s="1"/>
  <c r="BH165"/>
  <c r="CD165" s="1"/>
  <c r="BF167"/>
  <c r="CB167" s="1"/>
  <c r="BD169"/>
  <c r="BJ171"/>
  <c r="CF171" s="1"/>
  <c r="BF177"/>
  <c r="CB177" s="1"/>
  <c r="BD165"/>
  <c r="BH169"/>
  <c r="CD169" s="1"/>
  <c r="BF171"/>
  <c r="CB171" s="1"/>
  <c r="BD173"/>
  <c r="BZ173" s="1"/>
  <c r="BJ175"/>
  <c r="CF175" s="1"/>
  <c r="BJ177"/>
  <c r="CF177" s="1"/>
  <c r="BF101"/>
  <c r="CB101" s="1"/>
  <c r="BJ101"/>
  <c r="CF101" s="1"/>
  <c r="BD103"/>
  <c r="BH103"/>
  <c r="CD103" s="1"/>
  <c r="BL103"/>
  <c r="CH103" s="1"/>
  <c r="BF105"/>
  <c r="CB105" s="1"/>
  <c r="BJ105"/>
  <c r="CF105" s="1"/>
  <c r="BD107"/>
  <c r="BZ107" s="1"/>
  <c r="BH107"/>
  <c r="CD107" s="1"/>
  <c r="BL107"/>
  <c r="CH107" s="1"/>
  <c r="BF109"/>
  <c r="CB109" s="1"/>
  <c r="BJ109"/>
  <c r="CF109" s="1"/>
  <c r="BD111"/>
  <c r="BH111"/>
  <c r="CD111" s="1"/>
  <c r="BL111"/>
  <c r="CH111" s="1"/>
  <c r="BF113"/>
  <c r="CB113" s="1"/>
  <c r="BJ113"/>
  <c r="CF113" s="1"/>
  <c r="BD115"/>
  <c r="BZ115" s="1"/>
  <c r="BH115"/>
  <c r="CD115" s="1"/>
  <c r="BL115"/>
  <c r="CH115" s="1"/>
  <c r="BF117"/>
  <c r="CB117" s="1"/>
  <c r="BJ117"/>
  <c r="CF117" s="1"/>
  <c r="BD119"/>
  <c r="BH119"/>
  <c r="CD119" s="1"/>
  <c r="BL119"/>
  <c r="CH119" s="1"/>
  <c r="BF121"/>
  <c r="CB121" s="1"/>
  <c r="BJ121"/>
  <c r="CF121" s="1"/>
  <c r="BD123"/>
  <c r="BZ123" s="1"/>
  <c r="BH123"/>
  <c r="CD123" s="1"/>
  <c r="BL123"/>
  <c r="CH123" s="1"/>
  <c r="BF125"/>
  <c r="CB125" s="1"/>
  <c r="BJ125"/>
  <c r="CF125" s="1"/>
  <c r="BD127"/>
  <c r="BH127"/>
  <c r="CD127" s="1"/>
  <c r="BL127"/>
  <c r="CH127" s="1"/>
  <c r="BF129"/>
  <c r="CB129" s="1"/>
  <c r="BJ129"/>
  <c r="CF129" s="1"/>
  <c r="BD131"/>
  <c r="BH131"/>
  <c r="CD131" s="1"/>
  <c r="BL131"/>
  <c r="CH131" s="1"/>
  <c r="BF133"/>
  <c r="CB133" s="1"/>
  <c r="BJ133"/>
  <c r="CF133" s="1"/>
  <c r="BD135"/>
  <c r="BH135"/>
  <c r="CD135" s="1"/>
  <c r="BL135"/>
  <c r="CH135" s="1"/>
  <c r="BF137"/>
  <c r="CB137" s="1"/>
  <c r="BJ137"/>
  <c r="CF137" s="1"/>
  <c r="BD139"/>
  <c r="BH139"/>
  <c r="CD139" s="1"/>
  <c r="BL139"/>
  <c r="CH139" s="1"/>
  <c r="BF141"/>
  <c r="CB141" s="1"/>
  <c r="BJ141"/>
  <c r="CF141" s="1"/>
  <c r="BD143"/>
  <c r="BH143"/>
  <c r="CD143" s="1"/>
  <c r="BL143"/>
  <c r="CH143" s="1"/>
  <c r="BF145"/>
  <c r="CB145" s="1"/>
  <c r="BJ145"/>
  <c r="CF145" s="1"/>
  <c r="BD147"/>
  <c r="BH147"/>
  <c r="CD147" s="1"/>
  <c r="BL147"/>
  <c r="CH147" s="1"/>
  <c r="BF149"/>
  <c r="CB149" s="1"/>
  <c r="BJ149"/>
  <c r="CF149" s="1"/>
  <c r="BD151"/>
  <c r="BH151"/>
  <c r="CD151" s="1"/>
  <c r="BL151"/>
  <c r="CH151" s="1"/>
  <c r="BF153"/>
  <c r="CB153" s="1"/>
  <c r="BJ153"/>
  <c r="CF153" s="1"/>
  <c r="BD155"/>
  <c r="BH155"/>
  <c r="CD155" s="1"/>
  <c r="BL155"/>
  <c r="CH155" s="1"/>
  <c r="BF157"/>
  <c r="CB157" s="1"/>
  <c r="BJ157"/>
  <c r="CF157" s="1"/>
  <c r="BD159"/>
  <c r="BH159"/>
  <c r="CD159" s="1"/>
  <c r="BL159"/>
  <c r="CH159" s="1"/>
  <c r="BF161"/>
  <c r="CB161" s="1"/>
  <c r="BJ161"/>
  <c r="CF161" s="1"/>
  <c r="BD163"/>
  <c r="BH163"/>
  <c r="CD163" s="1"/>
  <c r="BL163"/>
  <c r="CH163" s="1"/>
  <c r="BF165"/>
  <c r="CB165" s="1"/>
  <c r="BJ165"/>
  <c r="CF165" s="1"/>
  <c r="BD167"/>
  <c r="BH167"/>
  <c r="CD167" s="1"/>
  <c r="BL167"/>
  <c r="CH167" s="1"/>
  <c r="BF169"/>
  <c r="CB169" s="1"/>
  <c r="BJ169"/>
  <c r="CF169" s="1"/>
  <c r="BD171"/>
  <c r="BH171"/>
  <c r="CD171" s="1"/>
  <c r="BL171"/>
  <c r="CH171" s="1"/>
  <c r="BF173"/>
  <c r="CB173" s="1"/>
  <c r="BJ173"/>
  <c r="CF173" s="1"/>
  <c r="BD175"/>
  <c r="BH175"/>
  <c r="CD175" s="1"/>
  <c r="BL175"/>
  <c r="CH175" s="1"/>
  <c r="BH177"/>
  <c r="CD177" s="1"/>
  <c r="BL177"/>
  <c r="CH177" s="1"/>
  <c r="BD179"/>
  <c r="M50" i="4"/>
  <c r="L50"/>
  <c r="M44"/>
  <c r="L44"/>
  <c r="E28"/>
  <c r="M16"/>
  <c r="L16"/>
  <c r="M10"/>
  <c r="L10"/>
  <c r="BD177" i="12"/>
  <c r="BF179"/>
  <c r="CB179" s="1"/>
  <c r="BH104"/>
  <c r="CD104" s="1"/>
  <c r="BD108"/>
  <c r="BJ110"/>
  <c r="CF110" s="1"/>
  <c r="BF114"/>
  <c r="CB114" s="1"/>
  <c r="BL116"/>
  <c r="CH116" s="1"/>
  <c r="BH120"/>
  <c r="CD120" s="1"/>
  <c r="BH124"/>
  <c r="CD124" s="1"/>
  <c r="E60" i="4"/>
  <c r="L48"/>
  <c r="M48"/>
  <c r="M42"/>
  <c r="L42"/>
  <c r="L18"/>
  <c r="M18"/>
  <c r="L12"/>
  <c r="M12"/>
  <c r="BJ102" i="12"/>
  <c r="CF102" s="1"/>
  <c r="BF106"/>
  <c r="CB106" s="1"/>
  <c r="BL108"/>
  <c r="CH108" s="1"/>
  <c r="BH112"/>
  <c r="CD112" s="1"/>
  <c r="BD116"/>
  <c r="BJ118"/>
  <c r="CF118" s="1"/>
  <c r="BF122"/>
  <c r="CB122" s="1"/>
  <c r="AX42"/>
  <c r="BT42" s="1"/>
  <c r="BF42"/>
  <c r="CB42" s="1"/>
  <c r="AV44"/>
  <c r="BR44" s="1"/>
  <c r="BD44"/>
  <c r="BL44"/>
  <c r="CH44" s="1"/>
  <c r="BB46"/>
  <c r="BX46" s="1"/>
  <c r="BJ46"/>
  <c r="CF46" s="1"/>
  <c r="AZ48"/>
  <c r="BV48" s="1"/>
  <c r="BH48"/>
  <c r="CD48" s="1"/>
  <c r="AX50"/>
  <c r="BT50" s="1"/>
  <c r="BF50"/>
  <c r="CB50" s="1"/>
  <c r="AV52"/>
  <c r="BR52" s="1"/>
  <c r="BD52"/>
  <c r="BL52"/>
  <c r="CH52" s="1"/>
  <c r="BB54"/>
  <c r="BX54" s="1"/>
  <c r="BJ54"/>
  <c r="CF54" s="1"/>
  <c r="AZ56"/>
  <c r="BV56" s="1"/>
  <c r="BH56"/>
  <c r="CD56" s="1"/>
  <c r="AX58"/>
  <c r="BT58" s="1"/>
  <c r="BF58"/>
  <c r="CB58" s="1"/>
  <c r="AV60"/>
  <c r="BR60" s="1"/>
  <c r="BD60"/>
  <c r="BL60"/>
  <c r="CH60" s="1"/>
  <c r="BB62"/>
  <c r="BX62" s="1"/>
  <c r="BJ62"/>
  <c r="CF62" s="1"/>
  <c r="AZ64"/>
  <c r="BV64" s="1"/>
  <c r="BH64"/>
  <c r="CD64" s="1"/>
  <c r="AX66"/>
  <c r="BT66" s="1"/>
  <c r="BF66"/>
  <c r="CB66" s="1"/>
  <c r="AV68"/>
  <c r="BR68" s="1"/>
  <c r="BD68"/>
  <c r="BL68"/>
  <c r="CH68" s="1"/>
  <c r="BB70"/>
  <c r="BX70" s="1"/>
  <c r="BJ70"/>
  <c r="CF70" s="1"/>
  <c r="AI122"/>
  <c r="AX71"/>
  <c r="BT71" s="1"/>
  <c r="BF71"/>
  <c r="CB71" s="1"/>
  <c r="AX75"/>
  <c r="BT75" s="1"/>
  <c r="BF75"/>
  <c r="CB75" s="1"/>
  <c r="AX79"/>
  <c r="BT79" s="1"/>
  <c r="BF79"/>
  <c r="CB79" s="1"/>
  <c r="AX83"/>
  <c r="BT83" s="1"/>
  <c r="BF83"/>
  <c r="CB83" s="1"/>
  <c r="AX87"/>
  <c r="BT87" s="1"/>
  <c r="BF87"/>
  <c r="CB87" s="1"/>
  <c r="AT71"/>
  <c r="BP71" s="1"/>
  <c r="AT72"/>
  <c r="BP72" s="1"/>
  <c r="AT73"/>
  <c r="BP73" s="1"/>
  <c r="AT76"/>
  <c r="BP76" s="1"/>
  <c r="AT77"/>
  <c r="BP77" s="1"/>
  <c r="AT80"/>
  <c r="BP80" s="1"/>
  <c r="AT81"/>
  <c r="BP81" s="1"/>
  <c r="AT84"/>
  <c r="BP84" s="1"/>
  <c r="AT85"/>
  <c r="BP85" s="1"/>
  <c r="AT88"/>
  <c r="BP88" s="1"/>
  <c r="AT89"/>
  <c r="BP89" s="1"/>
  <c r="AT91"/>
  <c r="BP91" s="1"/>
  <c r="AT93"/>
  <c r="BP93" s="1"/>
  <c r="AT95"/>
  <c r="BP95" s="1"/>
  <c r="AT74"/>
  <c r="BP74" s="1"/>
  <c r="AT75"/>
  <c r="BP75" s="1"/>
  <c r="AT78"/>
  <c r="BP78" s="1"/>
  <c r="AT79"/>
  <c r="BP79" s="1"/>
  <c r="AT82"/>
  <c r="BP82" s="1"/>
  <c r="AT83"/>
  <c r="BP83" s="1"/>
  <c r="AT86"/>
  <c r="BP86" s="1"/>
  <c r="AT87"/>
  <c r="BP87" s="1"/>
  <c r="AT90"/>
  <c r="BP90" s="1"/>
  <c r="AT92"/>
  <c r="BP92" s="1"/>
  <c r="AT94"/>
  <c r="BP94" s="1"/>
  <c r="AT8"/>
  <c r="BP8" s="1"/>
  <c r="AT13"/>
  <c r="BP13" s="1"/>
  <c r="AT16"/>
  <c r="BP16" s="1"/>
  <c r="AT21"/>
  <c r="BP21" s="1"/>
  <c r="AT24"/>
  <c r="BP24" s="1"/>
  <c r="AT29"/>
  <c r="BP29" s="1"/>
  <c r="AT32"/>
  <c r="BP32" s="1"/>
  <c r="AT37"/>
  <c r="BP37" s="1"/>
  <c r="AT4"/>
  <c r="BP4" s="1"/>
  <c r="AT98"/>
  <c r="BP98" s="1"/>
  <c r="AT6"/>
  <c r="BP6" s="1"/>
  <c r="AT7"/>
  <c r="BP7" s="1"/>
  <c r="AT10"/>
  <c r="BP10" s="1"/>
  <c r="AT11"/>
  <c r="BP11" s="1"/>
  <c r="AT14"/>
  <c r="BP14" s="1"/>
  <c r="AT15"/>
  <c r="BP15" s="1"/>
  <c r="AT18"/>
  <c r="BP18" s="1"/>
  <c r="AT19"/>
  <c r="BP19" s="1"/>
  <c r="AT22"/>
  <c r="BP22" s="1"/>
  <c r="AT23"/>
  <c r="BP23" s="1"/>
  <c r="AT26"/>
  <c r="BP26" s="1"/>
  <c r="AT27"/>
  <c r="BP27" s="1"/>
  <c r="AT30"/>
  <c r="BP30" s="1"/>
  <c r="AT31"/>
  <c r="BP31" s="1"/>
  <c r="AT34"/>
  <c r="BP34" s="1"/>
  <c r="AT35"/>
  <c r="BP35" s="1"/>
  <c r="AT38"/>
  <c r="BP38" s="1"/>
  <c r="AT39"/>
  <c r="BP39" s="1"/>
  <c r="AT97"/>
  <c r="BP97" s="1"/>
  <c r="AT99"/>
  <c r="BP99" s="1"/>
  <c r="AT5"/>
  <c r="BP5" s="1"/>
  <c r="AT9"/>
  <c r="BP9" s="1"/>
  <c r="AT12"/>
  <c r="BP12" s="1"/>
  <c r="AT17"/>
  <c r="BP17" s="1"/>
  <c r="AT20"/>
  <c r="BP20" s="1"/>
  <c r="AT25"/>
  <c r="BP25" s="1"/>
  <c r="AT28"/>
  <c r="BP28" s="1"/>
  <c r="AT33"/>
  <c r="BP33" s="1"/>
  <c r="AT36"/>
  <c r="BP36" s="1"/>
  <c r="AT96"/>
  <c r="BP96" s="1"/>
  <c r="BB42"/>
  <c r="BX42" s="1"/>
  <c r="BJ42"/>
  <c r="CF42" s="1"/>
  <c r="AZ44"/>
  <c r="BV44" s="1"/>
  <c r="BH44"/>
  <c r="CD44" s="1"/>
  <c r="AX46"/>
  <c r="BT46" s="1"/>
  <c r="BF46"/>
  <c r="CB46" s="1"/>
  <c r="AV48"/>
  <c r="BR48" s="1"/>
  <c r="BD48"/>
  <c r="BL48"/>
  <c r="CH48" s="1"/>
  <c r="BB50"/>
  <c r="BX50" s="1"/>
  <c r="BJ50"/>
  <c r="CF50" s="1"/>
  <c r="AZ52"/>
  <c r="BV52" s="1"/>
  <c r="BH52"/>
  <c r="CD52" s="1"/>
  <c r="AX54"/>
  <c r="BT54" s="1"/>
  <c r="BF54"/>
  <c r="CB54" s="1"/>
  <c r="AV56"/>
  <c r="BR56" s="1"/>
  <c r="BD56"/>
  <c r="BL56"/>
  <c r="CH56" s="1"/>
  <c r="BB58"/>
  <c r="BX58" s="1"/>
  <c r="BJ58"/>
  <c r="CF58" s="1"/>
  <c r="AZ60"/>
  <c r="BV60" s="1"/>
  <c r="BH60"/>
  <c r="CD60" s="1"/>
  <c r="AX62"/>
  <c r="BT62" s="1"/>
  <c r="BF62"/>
  <c r="CB62" s="1"/>
  <c r="BB66"/>
  <c r="BX66" s="1"/>
  <c r="BJ66"/>
  <c r="CF66" s="1"/>
  <c r="AA122"/>
  <c r="BB71"/>
  <c r="BX71" s="1"/>
  <c r="BJ71"/>
  <c r="CF71" s="1"/>
  <c r="BB75"/>
  <c r="BX75" s="1"/>
  <c r="BJ75"/>
  <c r="CF75" s="1"/>
  <c r="BB79"/>
  <c r="BX79" s="1"/>
  <c r="BJ79"/>
  <c r="CF79" s="1"/>
  <c r="BB83"/>
  <c r="BX83" s="1"/>
  <c r="BJ83"/>
  <c r="CF83" s="1"/>
  <c r="BF102"/>
  <c r="CB102" s="1"/>
  <c r="BD104"/>
  <c r="BL104"/>
  <c r="CH104" s="1"/>
  <c r="BJ106"/>
  <c r="CF106" s="1"/>
  <c r="BH108"/>
  <c r="CD108" s="1"/>
  <c r="BF110"/>
  <c r="CB110" s="1"/>
  <c r="BD112"/>
  <c r="BL112"/>
  <c r="CH112" s="1"/>
  <c r="BJ114"/>
  <c r="CF114" s="1"/>
  <c r="BH116"/>
  <c r="CD116" s="1"/>
  <c r="BF118"/>
  <c r="CB118" s="1"/>
  <c r="BD120"/>
  <c r="BL120"/>
  <c r="CH120" s="1"/>
  <c r="BJ122"/>
  <c r="CF122" s="1"/>
  <c r="BL124"/>
  <c r="CH124" s="1"/>
  <c r="BP188"/>
  <c r="BP190"/>
  <c r="BP101"/>
  <c r="BP105"/>
  <c r="BP104"/>
  <c r="BP108"/>
  <c r="BP100"/>
  <c r="BP112"/>
  <c r="BP116"/>
  <c r="BP120"/>
  <c r="BP124"/>
  <c r="BP128"/>
  <c r="BP132"/>
  <c r="BP136"/>
  <c r="BP140"/>
  <c r="BP144"/>
  <c r="BP148"/>
  <c r="BP152"/>
  <c r="BP156"/>
  <c r="BP160"/>
  <c r="BP164"/>
  <c r="BP168"/>
  <c r="BP172"/>
  <c r="BP176"/>
  <c r="BP180"/>
  <c r="BP184"/>
  <c r="AU40"/>
  <c r="BQ40" s="1"/>
  <c r="AU42"/>
  <c r="BQ42" s="1"/>
  <c r="AU44"/>
  <c r="BQ44" s="1"/>
  <c r="AU46"/>
  <c r="BQ46" s="1"/>
  <c r="AU48"/>
  <c r="BQ48" s="1"/>
  <c r="AU50"/>
  <c r="BQ50" s="1"/>
  <c r="AU52"/>
  <c r="BQ52" s="1"/>
  <c r="AU54"/>
  <c r="BQ54" s="1"/>
  <c r="AU56"/>
  <c r="BQ56" s="1"/>
  <c r="AU58"/>
  <c r="BQ58" s="1"/>
  <c r="AU60"/>
  <c r="BQ60" s="1"/>
  <c r="AU62"/>
  <c r="BQ62" s="1"/>
  <c r="AU64"/>
  <c r="BQ64" s="1"/>
  <c r="AU66"/>
  <c r="BQ66" s="1"/>
  <c r="AU68"/>
  <c r="BQ68" s="1"/>
  <c r="AU73"/>
  <c r="AU75"/>
  <c r="AU77"/>
  <c r="AU79"/>
  <c r="AU81"/>
  <c r="AU83"/>
  <c r="AU85"/>
  <c r="AU87"/>
  <c r="AU89"/>
  <c r="AU90"/>
  <c r="AU91"/>
  <c r="AU92"/>
  <c r="AU93"/>
  <c r="AU94"/>
  <c r="AU95"/>
  <c r="AU70"/>
  <c r="BQ70" s="1"/>
  <c r="AU6"/>
  <c r="AU8"/>
  <c r="AU10"/>
  <c r="AU12"/>
  <c r="AU14"/>
  <c r="AU16"/>
  <c r="AU18"/>
  <c r="AU20"/>
  <c r="AU22"/>
  <c r="AU24"/>
  <c r="AU26"/>
  <c r="AU28"/>
  <c r="AU30"/>
  <c r="AU32"/>
  <c r="AU34"/>
  <c r="AU36"/>
  <c r="AU38"/>
  <c r="AU4"/>
  <c r="AU5"/>
  <c r="AU7"/>
  <c r="AU9"/>
  <c r="AU11"/>
  <c r="AU13"/>
  <c r="AU15"/>
  <c r="AU17"/>
  <c r="AU19"/>
  <c r="AU21"/>
  <c r="AU23"/>
  <c r="AU25"/>
  <c r="AU27"/>
  <c r="AU29"/>
  <c r="AU31"/>
  <c r="AU33"/>
  <c r="AU35"/>
  <c r="AU37"/>
  <c r="AU39"/>
  <c r="AU96"/>
  <c r="AU97"/>
  <c r="AU98"/>
  <c r="AU99"/>
  <c r="AU88"/>
  <c r="AU84"/>
  <c r="AU80"/>
  <c r="AU76"/>
  <c r="AU72"/>
  <c r="AW40"/>
  <c r="BS40" s="1"/>
  <c r="AW42"/>
  <c r="BS42" s="1"/>
  <c r="AW44"/>
  <c r="BS44" s="1"/>
  <c r="AW46"/>
  <c r="BS46" s="1"/>
  <c r="AW48"/>
  <c r="BS48" s="1"/>
  <c r="AW50"/>
  <c r="BS50" s="1"/>
  <c r="AW52"/>
  <c r="BS52" s="1"/>
  <c r="AW54"/>
  <c r="BS54" s="1"/>
  <c r="AW56"/>
  <c r="BS56" s="1"/>
  <c r="AW58"/>
  <c r="BS58" s="1"/>
  <c r="AW60"/>
  <c r="BS60" s="1"/>
  <c r="AW62"/>
  <c r="BS62" s="1"/>
  <c r="AW64"/>
  <c r="BS64" s="1"/>
  <c r="AW66"/>
  <c r="BS66" s="1"/>
  <c r="AW68"/>
  <c r="BS68" s="1"/>
  <c r="AW71"/>
  <c r="BS71" s="1"/>
  <c r="AW73"/>
  <c r="BS73" s="1"/>
  <c r="AW75"/>
  <c r="BS75" s="1"/>
  <c r="AW77"/>
  <c r="BS77" s="1"/>
  <c r="AW79"/>
  <c r="BS79" s="1"/>
  <c r="AW81"/>
  <c r="BS81" s="1"/>
  <c r="AW83"/>
  <c r="BS83" s="1"/>
  <c r="AW85"/>
  <c r="BS85" s="1"/>
  <c r="AW87"/>
  <c r="BS87" s="1"/>
  <c r="AW89"/>
  <c r="BS89" s="1"/>
  <c r="AW90"/>
  <c r="BS90" s="1"/>
  <c r="AW91"/>
  <c r="BS91" s="1"/>
  <c r="AW92"/>
  <c r="BS92" s="1"/>
  <c r="AW93"/>
  <c r="BS93" s="1"/>
  <c r="AW94"/>
  <c r="BS94" s="1"/>
  <c r="AW95"/>
  <c r="BS95" s="1"/>
  <c r="AW70"/>
  <c r="BS70" s="1"/>
  <c r="AW6"/>
  <c r="BS6" s="1"/>
  <c r="AW8"/>
  <c r="BS8" s="1"/>
  <c r="AW10"/>
  <c r="BS10" s="1"/>
  <c r="AW12"/>
  <c r="BS12" s="1"/>
  <c r="AW14"/>
  <c r="BS14" s="1"/>
  <c r="AW16"/>
  <c r="BS16" s="1"/>
  <c r="AW18"/>
  <c r="BS18" s="1"/>
  <c r="AW20"/>
  <c r="BS20" s="1"/>
  <c r="AW22"/>
  <c r="BS22" s="1"/>
  <c r="AW24"/>
  <c r="BS24" s="1"/>
  <c r="AW26"/>
  <c r="BS26" s="1"/>
  <c r="AW28"/>
  <c r="BS28" s="1"/>
  <c r="AW30"/>
  <c r="BS30" s="1"/>
  <c r="AW32"/>
  <c r="BS32" s="1"/>
  <c r="AW34"/>
  <c r="BS34" s="1"/>
  <c r="AW36"/>
  <c r="BS36" s="1"/>
  <c r="AW38"/>
  <c r="BS38" s="1"/>
  <c r="AW4"/>
  <c r="BS4" s="1"/>
  <c r="AW5"/>
  <c r="BS5" s="1"/>
  <c r="AW7"/>
  <c r="BS7" s="1"/>
  <c r="AW9"/>
  <c r="BS9" s="1"/>
  <c r="AW11"/>
  <c r="BS11" s="1"/>
  <c r="AW13"/>
  <c r="BS13" s="1"/>
  <c r="AW15"/>
  <c r="BS15" s="1"/>
  <c r="AW17"/>
  <c r="BS17" s="1"/>
  <c r="AW19"/>
  <c r="BS19" s="1"/>
  <c r="AW21"/>
  <c r="BS21" s="1"/>
  <c r="AW23"/>
  <c r="BS23" s="1"/>
  <c r="AW25"/>
  <c r="BS25" s="1"/>
  <c r="AW27"/>
  <c r="BS27" s="1"/>
  <c r="AW29"/>
  <c r="BS29" s="1"/>
  <c r="AW31"/>
  <c r="BS31" s="1"/>
  <c r="AW33"/>
  <c r="BS33" s="1"/>
  <c r="AW35"/>
  <c r="BS35" s="1"/>
  <c r="AW37"/>
  <c r="BS37" s="1"/>
  <c r="AW39"/>
  <c r="BS39" s="1"/>
  <c r="AW96"/>
  <c r="BS96" s="1"/>
  <c r="AW97"/>
  <c r="BS97" s="1"/>
  <c r="AW98"/>
  <c r="BS98" s="1"/>
  <c r="AW99"/>
  <c r="BS99" s="1"/>
  <c r="AW88"/>
  <c r="BS88" s="1"/>
  <c r="AW84"/>
  <c r="BS84" s="1"/>
  <c r="AW80"/>
  <c r="BS80" s="1"/>
  <c r="AW76"/>
  <c r="BS76" s="1"/>
  <c r="AW72"/>
  <c r="BS72" s="1"/>
  <c r="AY40"/>
  <c r="BU40" s="1"/>
  <c r="AY42"/>
  <c r="BU42" s="1"/>
  <c r="AY44"/>
  <c r="BU44" s="1"/>
  <c r="AY46"/>
  <c r="BU46" s="1"/>
  <c r="AY48"/>
  <c r="BU48" s="1"/>
  <c r="AY50"/>
  <c r="BU50" s="1"/>
  <c r="AY52"/>
  <c r="BU52" s="1"/>
  <c r="AY54"/>
  <c r="BU54" s="1"/>
  <c r="AY56"/>
  <c r="BU56" s="1"/>
  <c r="AY58"/>
  <c r="BU58" s="1"/>
  <c r="AY60"/>
  <c r="BU60" s="1"/>
  <c r="AY62"/>
  <c r="BU62" s="1"/>
  <c r="AY64"/>
  <c r="BU64" s="1"/>
  <c r="AY66"/>
  <c r="BU66" s="1"/>
  <c r="AY68"/>
  <c r="BU68" s="1"/>
  <c r="AY71"/>
  <c r="BU71" s="1"/>
  <c r="AY73"/>
  <c r="BU73" s="1"/>
  <c r="AY75"/>
  <c r="BU75" s="1"/>
  <c r="AY77"/>
  <c r="BU77" s="1"/>
  <c r="AY79"/>
  <c r="BU79" s="1"/>
  <c r="AY81"/>
  <c r="BU81" s="1"/>
  <c r="AY83"/>
  <c r="BU83" s="1"/>
  <c r="AY85"/>
  <c r="BU85" s="1"/>
  <c r="AY87"/>
  <c r="BU87" s="1"/>
  <c r="AY89"/>
  <c r="BU89" s="1"/>
  <c r="AY90"/>
  <c r="BU90" s="1"/>
  <c r="AY91"/>
  <c r="BU91" s="1"/>
  <c r="AY92"/>
  <c r="BU92" s="1"/>
  <c r="AY93"/>
  <c r="BU93" s="1"/>
  <c r="AY94"/>
  <c r="BU94" s="1"/>
  <c r="AY95"/>
  <c r="BU95" s="1"/>
  <c r="AY70"/>
  <c r="BU70" s="1"/>
  <c r="AY6"/>
  <c r="BU6" s="1"/>
  <c r="AY8"/>
  <c r="BU8" s="1"/>
  <c r="AY10"/>
  <c r="BU10" s="1"/>
  <c r="AY12"/>
  <c r="BU12" s="1"/>
  <c r="AY14"/>
  <c r="BU14" s="1"/>
  <c r="AY16"/>
  <c r="BU16" s="1"/>
  <c r="AY18"/>
  <c r="BU18" s="1"/>
  <c r="AY20"/>
  <c r="BU20" s="1"/>
  <c r="AY22"/>
  <c r="BU22" s="1"/>
  <c r="AY24"/>
  <c r="BU24" s="1"/>
  <c r="AY26"/>
  <c r="BU26" s="1"/>
  <c r="AY28"/>
  <c r="BU28" s="1"/>
  <c r="AY30"/>
  <c r="BU30" s="1"/>
  <c r="AY32"/>
  <c r="BU32" s="1"/>
  <c r="AY34"/>
  <c r="BU34" s="1"/>
  <c r="AY36"/>
  <c r="BU36" s="1"/>
  <c r="AY38"/>
  <c r="BU38" s="1"/>
  <c r="AY4"/>
  <c r="BU4" s="1"/>
  <c r="AY5"/>
  <c r="BU5" s="1"/>
  <c r="AY7"/>
  <c r="BU7" s="1"/>
  <c r="AY9"/>
  <c r="BU9" s="1"/>
  <c r="AY11"/>
  <c r="BU11" s="1"/>
  <c r="AY13"/>
  <c r="BU13" s="1"/>
  <c r="AY15"/>
  <c r="BU15" s="1"/>
  <c r="AY17"/>
  <c r="BU17" s="1"/>
  <c r="AY19"/>
  <c r="BU19" s="1"/>
  <c r="AY21"/>
  <c r="BU21" s="1"/>
  <c r="AY23"/>
  <c r="BU23" s="1"/>
  <c r="AY25"/>
  <c r="BU25" s="1"/>
  <c r="AY27"/>
  <c r="BU27" s="1"/>
  <c r="AY29"/>
  <c r="BU29" s="1"/>
  <c r="AY31"/>
  <c r="BU31" s="1"/>
  <c r="AY33"/>
  <c r="BU33" s="1"/>
  <c r="AY35"/>
  <c r="BU35" s="1"/>
  <c r="AY37"/>
  <c r="BU37" s="1"/>
  <c r="AY39"/>
  <c r="BU39" s="1"/>
  <c r="AY96"/>
  <c r="BU96" s="1"/>
  <c r="AY97"/>
  <c r="BU97" s="1"/>
  <c r="AY98"/>
  <c r="BU98" s="1"/>
  <c r="AY99"/>
  <c r="BU99" s="1"/>
  <c r="AY88"/>
  <c r="BU88" s="1"/>
  <c r="AY84"/>
  <c r="BU84" s="1"/>
  <c r="AY80"/>
  <c r="BU80" s="1"/>
  <c r="AY76"/>
  <c r="BU76" s="1"/>
  <c r="AY72"/>
  <c r="BU72" s="1"/>
  <c r="BA40"/>
  <c r="BW40" s="1"/>
  <c r="BA42"/>
  <c r="BW42" s="1"/>
  <c r="BA44"/>
  <c r="BW44" s="1"/>
  <c r="BA46"/>
  <c r="BW46" s="1"/>
  <c r="BA48"/>
  <c r="BW48" s="1"/>
  <c r="BA50"/>
  <c r="BW50" s="1"/>
  <c r="BA52"/>
  <c r="BW52" s="1"/>
  <c r="BA54"/>
  <c r="BW54" s="1"/>
  <c r="BA56"/>
  <c r="BW56" s="1"/>
  <c r="BA58"/>
  <c r="BW58" s="1"/>
  <c r="BA60"/>
  <c r="BW60" s="1"/>
  <c r="BA62"/>
  <c r="BW62" s="1"/>
  <c r="BA64"/>
  <c r="BW64" s="1"/>
  <c r="BA66"/>
  <c r="BW66" s="1"/>
  <c r="BA68"/>
  <c r="BW68" s="1"/>
  <c r="BA71"/>
  <c r="BW71" s="1"/>
  <c r="BA73"/>
  <c r="BW73" s="1"/>
  <c r="BA75"/>
  <c r="BW75" s="1"/>
  <c r="BA77"/>
  <c r="BW77" s="1"/>
  <c r="BA79"/>
  <c r="BW79" s="1"/>
  <c r="BA81"/>
  <c r="BW81" s="1"/>
  <c r="BA83"/>
  <c r="BW83" s="1"/>
  <c r="BA85"/>
  <c r="BW85" s="1"/>
  <c r="BA87"/>
  <c r="BW87" s="1"/>
  <c r="BA89"/>
  <c r="BW89" s="1"/>
  <c r="BA90"/>
  <c r="BW90" s="1"/>
  <c r="BA91"/>
  <c r="BW91" s="1"/>
  <c r="BA92"/>
  <c r="BW92" s="1"/>
  <c r="BA93"/>
  <c r="BW93" s="1"/>
  <c r="BA94"/>
  <c r="BW94" s="1"/>
  <c r="BA95"/>
  <c r="BW95" s="1"/>
  <c r="BA70"/>
  <c r="BW70" s="1"/>
  <c r="BA6"/>
  <c r="BW6" s="1"/>
  <c r="BA8"/>
  <c r="BW8" s="1"/>
  <c r="BA10"/>
  <c r="BW10" s="1"/>
  <c r="BA12"/>
  <c r="BW12" s="1"/>
  <c r="BA14"/>
  <c r="BW14" s="1"/>
  <c r="BA16"/>
  <c r="BW16" s="1"/>
  <c r="BA18"/>
  <c r="BW18" s="1"/>
  <c r="BA20"/>
  <c r="BW20" s="1"/>
  <c r="BA22"/>
  <c r="BW22" s="1"/>
  <c r="BA24"/>
  <c r="BW24" s="1"/>
  <c r="BA26"/>
  <c r="BW26" s="1"/>
  <c r="BA28"/>
  <c r="BW28" s="1"/>
  <c r="BA30"/>
  <c r="BW30" s="1"/>
  <c r="BA32"/>
  <c r="BW32" s="1"/>
  <c r="BA34"/>
  <c r="BW34" s="1"/>
  <c r="BA36"/>
  <c r="BW36" s="1"/>
  <c r="BA38"/>
  <c r="BW38" s="1"/>
  <c r="BA4"/>
  <c r="BW4" s="1"/>
  <c r="BA5"/>
  <c r="BW5" s="1"/>
  <c r="BA7"/>
  <c r="BW7" s="1"/>
  <c r="BA9"/>
  <c r="BW9" s="1"/>
  <c r="BA11"/>
  <c r="BW11" s="1"/>
  <c r="BA13"/>
  <c r="BW13" s="1"/>
  <c r="BA15"/>
  <c r="BW15" s="1"/>
  <c r="BA17"/>
  <c r="BW17" s="1"/>
  <c r="BA19"/>
  <c r="BW19" s="1"/>
  <c r="BA21"/>
  <c r="BW21" s="1"/>
  <c r="BA23"/>
  <c r="BW23" s="1"/>
  <c r="BA25"/>
  <c r="BW25" s="1"/>
  <c r="BA27"/>
  <c r="BW27" s="1"/>
  <c r="BA29"/>
  <c r="BW29" s="1"/>
  <c r="BA31"/>
  <c r="BW31" s="1"/>
  <c r="BA33"/>
  <c r="BW33" s="1"/>
  <c r="BA35"/>
  <c r="BW35" s="1"/>
  <c r="BA37"/>
  <c r="BW37" s="1"/>
  <c r="BA39"/>
  <c r="BW39" s="1"/>
  <c r="BA96"/>
  <c r="BW96" s="1"/>
  <c r="BA97"/>
  <c r="BW97" s="1"/>
  <c r="BA98"/>
  <c r="BW98" s="1"/>
  <c r="BA99"/>
  <c r="BW99" s="1"/>
  <c r="BA88"/>
  <c r="BW88" s="1"/>
  <c r="BA84"/>
  <c r="BW84" s="1"/>
  <c r="BA80"/>
  <c r="BW80" s="1"/>
  <c r="BA76"/>
  <c r="BW76" s="1"/>
  <c r="BA72"/>
  <c r="BW72" s="1"/>
  <c r="BC40"/>
  <c r="BY40" s="1"/>
  <c r="BC42"/>
  <c r="BY42" s="1"/>
  <c r="BC44"/>
  <c r="BY44" s="1"/>
  <c r="BC46"/>
  <c r="BY46" s="1"/>
  <c r="BC48"/>
  <c r="BY48" s="1"/>
  <c r="BC50"/>
  <c r="BY50" s="1"/>
  <c r="BC52"/>
  <c r="BY52" s="1"/>
  <c r="BC54"/>
  <c r="BY54" s="1"/>
  <c r="BC56"/>
  <c r="BY56" s="1"/>
  <c r="BC58"/>
  <c r="BY58" s="1"/>
  <c r="BC60"/>
  <c r="BY60" s="1"/>
  <c r="BC62"/>
  <c r="BY62" s="1"/>
  <c r="BC64"/>
  <c r="BY64" s="1"/>
  <c r="BC66"/>
  <c r="BY66" s="1"/>
  <c r="BC68"/>
  <c r="BY68" s="1"/>
  <c r="BC71"/>
  <c r="BY71" s="1"/>
  <c r="BC73"/>
  <c r="BY73" s="1"/>
  <c r="BC75"/>
  <c r="BY75" s="1"/>
  <c r="BC77"/>
  <c r="BY77" s="1"/>
  <c r="BC79"/>
  <c r="BY79" s="1"/>
  <c r="BC81"/>
  <c r="BY81" s="1"/>
  <c r="BC83"/>
  <c r="BY83" s="1"/>
  <c r="BC85"/>
  <c r="BY85" s="1"/>
  <c r="BC87"/>
  <c r="BY87" s="1"/>
  <c r="BC89"/>
  <c r="BY89" s="1"/>
  <c r="BC90"/>
  <c r="BY90" s="1"/>
  <c r="BC91"/>
  <c r="BY91" s="1"/>
  <c r="BC92"/>
  <c r="BY92" s="1"/>
  <c r="BC93"/>
  <c r="BY93" s="1"/>
  <c r="BC94"/>
  <c r="BY94" s="1"/>
  <c r="BC95"/>
  <c r="BY95" s="1"/>
  <c r="BC70"/>
  <c r="BY70" s="1"/>
  <c r="BC6"/>
  <c r="BY6" s="1"/>
  <c r="BC8"/>
  <c r="BY8" s="1"/>
  <c r="BC10"/>
  <c r="BY10" s="1"/>
  <c r="BC12"/>
  <c r="BY12" s="1"/>
  <c r="BC14"/>
  <c r="BY14" s="1"/>
  <c r="BC16"/>
  <c r="BY16" s="1"/>
  <c r="BC18"/>
  <c r="BY18" s="1"/>
  <c r="BC20"/>
  <c r="BY20" s="1"/>
  <c r="BC22"/>
  <c r="BY22" s="1"/>
  <c r="BC24"/>
  <c r="BY24" s="1"/>
  <c r="BC26"/>
  <c r="BY26" s="1"/>
  <c r="BC28"/>
  <c r="BY28" s="1"/>
  <c r="BC30"/>
  <c r="BY30" s="1"/>
  <c r="BC32"/>
  <c r="BY32" s="1"/>
  <c r="BC34"/>
  <c r="BY34" s="1"/>
  <c r="BC36"/>
  <c r="BY36" s="1"/>
  <c r="BC38"/>
  <c r="BY38" s="1"/>
  <c r="BC4"/>
  <c r="BY4" s="1"/>
  <c r="BC5"/>
  <c r="BY5" s="1"/>
  <c r="BC7"/>
  <c r="BY7" s="1"/>
  <c r="BC9"/>
  <c r="BY9" s="1"/>
  <c r="BC11"/>
  <c r="BY11" s="1"/>
  <c r="BC13"/>
  <c r="BY13" s="1"/>
  <c r="BC15"/>
  <c r="BY15" s="1"/>
  <c r="BC17"/>
  <c r="BY17" s="1"/>
  <c r="BC19"/>
  <c r="BY19" s="1"/>
  <c r="BC21"/>
  <c r="BY21" s="1"/>
  <c r="BC23"/>
  <c r="BY23" s="1"/>
  <c r="BC25"/>
  <c r="BY25" s="1"/>
  <c r="BC27"/>
  <c r="BY27" s="1"/>
  <c r="BC29"/>
  <c r="BY29" s="1"/>
  <c r="BC31"/>
  <c r="BY31" s="1"/>
  <c r="BC33"/>
  <c r="BY33" s="1"/>
  <c r="BC35"/>
  <c r="BY35" s="1"/>
  <c r="BC37"/>
  <c r="BY37" s="1"/>
  <c r="BC39"/>
  <c r="BY39" s="1"/>
  <c r="BC96"/>
  <c r="BY96" s="1"/>
  <c r="BC97"/>
  <c r="BY97" s="1"/>
  <c r="BC98"/>
  <c r="BY98" s="1"/>
  <c r="BC99"/>
  <c r="BY99" s="1"/>
  <c r="BC88"/>
  <c r="BY88" s="1"/>
  <c r="BC84"/>
  <c r="BY84" s="1"/>
  <c r="BC80"/>
  <c r="BY80" s="1"/>
  <c r="BC76"/>
  <c r="BY76" s="1"/>
  <c r="BC72"/>
  <c r="BY72" s="1"/>
  <c r="BE40"/>
  <c r="CA40" s="1"/>
  <c r="BE42"/>
  <c r="CA42" s="1"/>
  <c r="BE44"/>
  <c r="CA44" s="1"/>
  <c r="BE46"/>
  <c r="CA46" s="1"/>
  <c r="BE48"/>
  <c r="CA48" s="1"/>
  <c r="BE50"/>
  <c r="CA50" s="1"/>
  <c r="BE52"/>
  <c r="CA52" s="1"/>
  <c r="BE54"/>
  <c r="CA54" s="1"/>
  <c r="BE56"/>
  <c r="CA56" s="1"/>
  <c r="BE58"/>
  <c r="CA58" s="1"/>
  <c r="BE60"/>
  <c r="CA60" s="1"/>
  <c r="BE62"/>
  <c r="CA62" s="1"/>
  <c r="BE64"/>
  <c r="CA64" s="1"/>
  <c r="BE66"/>
  <c r="CA66" s="1"/>
  <c r="BE68"/>
  <c r="CA68" s="1"/>
  <c r="BE71"/>
  <c r="CA71" s="1"/>
  <c r="BE73"/>
  <c r="CA73" s="1"/>
  <c r="BE75"/>
  <c r="CA75" s="1"/>
  <c r="BE77"/>
  <c r="CA77" s="1"/>
  <c r="BE79"/>
  <c r="CA79" s="1"/>
  <c r="BE81"/>
  <c r="CA81" s="1"/>
  <c r="BE83"/>
  <c r="CA83" s="1"/>
  <c r="BE85"/>
  <c r="CA85" s="1"/>
  <c r="BE87"/>
  <c r="CA87" s="1"/>
  <c r="BE89"/>
  <c r="CA89" s="1"/>
  <c r="BE90"/>
  <c r="CA90" s="1"/>
  <c r="BE91"/>
  <c r="CA91" s="1"/>
  <c r="BE92"/>
  <c r="CA92" s="1"/>
  <c r="BE93"/>
  <c r="CA93" s="1"/>
  <c r="BE94"/>
  <c r="CA94" s="1"/>
  <c r="BE95"/>
  <c r="CA95" s="1"/>
  <c r="BE70"/>
  <c r="CA70" s="1"/>
  <c r="BE6"/>
  <c r="CA6" s="1"/>
  <c r="BE8"/>
  <c r="CA8" s="1"/>
  <c r="BE10"/>
  <c r="CA10" s="1"/>
  <c r="BE12"/>
  <c r="CA12" s="1"/>
  <c r="BE14"/>
  <c r="CA14" s="1"/>
  <c r="BE16"/>
  <c r="CA16" s="1"/>
  <c r="BE18"/>
  <c r="CA18" s="1"/>
  <c r="BE20"/>
  <c r="CA20" s="1"/>
  <c r="BE22"/>
  <c r="CA22" s="1"/>
  <c r="BE24"/>
  <c r="CA24" s="1"/>
  <c r="BE26"/>
  <c r="CA26" s="1"/>
  <c r="BE28"/>
  <c r="CA28" s="1"/>
  <c r="BE30"/>
  <c r="CA30" s="1"/>
  <c r="BE32"/>
  <c r="CA32" s="1"/>
  <c r="BE34"/>
  <c r="CA34" s="1"/>
  <c r="BE36"/>
  <c r="CA36" s="1"/>
  <c r="BE38"/>
  <c r="CA38" s="1"/>
  <c r="BE4"/>
  <c r="CA4" s="1"/>
  <c r="BE5"/>
  <c r="CA5" s="1"/>
  <c r="BE7"/>
  <c r="CA7" s="1"/>
  <c r="BE9"/>
  <c r="CA9" s="1"/>
  <c r="BE11"/>
  <c r="CA11" s="1"/>
  <c r="BE13"/>
  <c r="CA13" s="1"/>
  <c r="BE15"/>
  <c r="CA15" s="1"/>
  <c r="BE17"/>
  <c r="CA17" s="1"/>
  <c r="BE19"/>
  <c r="CA19" s="1"/>
  <c r="BE21"/>
  <c r="CA21" s="1"/>
  <c r="BE23"/>
  <c r="CA23" s="1"/>
  <c r="BE25"/>
  <c r="CA25" s="1"/>
  <c r="BE27"/>
  <c r="CA27" s="1"/>
  <c r="BE29"/>
  <c r="CA29" s="1"/>
  <c r="BE31"/>
  <c r="CA31" s="1"/>
  <c r="BE33"/>
  <c r="CA33" s="1"/>
  <c r="BE35"/>
  <c r="CA35" s="1"/>
  <c r="BE37"/>
  <c r="CA37" s="1"/>
  <c r="BE39"/>
  <c r="CA39" s="1"/>
  <c r="BE96"/>
  <c r="CA96" s="1"/>
  <c r="BE97"/>
  <c r="CA97" s="1"/>
  <c r="BE98"/>
  <c r="CA98" s="1"/>
  <c r="BE99"/>
  <c r="CA99" s="1"/>
  <c r="BE88"/>
  <c r="CA88" s="1"/>
  <c r="BE84"/>
  <c r="CA84" s="1"/>
  <c r="BE80"/>
  <c r="CA80" s="1"/>
  <c r="BE76"/>
  <c r="CA76" s="1"/>
  <c r="BE72"/>
  <c r="CA72" s="1"/>
  <c r="BG40"/>
  <c r="CC40" s="1"/>
  <c r="BG42"/>
  <c r="CC42" s="1"/>
  <c r="BG44"/>
  <c r="CC44" s="1"/>
  <c r="BG46"/>
  <c r="CC46" s="1"/>
  <c r="BG48"/>
  <c r="CC48" s="1"/>
  <c r="BG50"/>
  <c r="CC50" s="1"/>
  <c r="BG52"/>
  <c r="CC52" s="1"/>
  <c r="BG54"/>
  <c r="CC54" s="1"/>
  <c r="BG56"/>
  <c r="CC56" s="1"/>
  <c r="BG58"/>
  <c r="CC58" s="1"/>
  <c r="BG60"/>
  <c r="CC60" s="1"/>
  <c r="BG62"/>
  <c r="CC62" s="1"/>
  <c r="BG64"/>
  <c r="CC64" s="1"/>
  <c r="BG66"/>
  <c r="CC66" s="1"/>
  <c r="BG68"/>
  <c r="CC68" s="1"/>
  <c r="BG71"/>
  <c r="CC71" s="1"/>
  <c r="BG73"/>
  <c r="CC73" s="1"/>
  <c r="BG75"/>
  <c r="CC75" s="1"/>
  <c r="BG77"/>
  <c r="CC77" s="1"/>
  <c r="BG79"/>
  <c r="CC79" s="1"/>
  <c r="BG81"/>
  <c r="CC81" s="1"/>
  <c r="BG83"/>
  <c r="CC83" s="1"/>
  <c r="BG85"/>
  <c r="CC85" s="1"/>
  <c r="BG87"/>
  <c r="CC87" s="1"/>
  <c r="BG89"/>
  <c r="CC89" s="1"/>
  <c r="BG90"/>
  <c r="CC90" s="1"/>
  <c r="BG91"/>
  <c r="CC91" s="1"/>
  <c r="BG92"/>
  <c r="CC92" s="1"/>
  <c r="BG93"/>
  <c r="CC93" s="1"/>
  <c r="BG94"/>
  <c r="CC94" s="1"/>
  <c r="BG95"/>
  <c r="CC95" s="1"/>
  <c r="BG70"/>
  <c r="CC70" s="1"/>
  <c r="BG6"/>
  <c r="CC6" s="1"/>
  <c r="BG8"/>
  <c r="CC8" s="1"/>
  <c r="BG10"/>
  <c r="CC10" s="1"/>
  <c r="BG12"/>
  <c r="CC12" s="1"/>
  <c r="BG14"/>
  <c r="CC14" s="1"/>
  <c r="BG16"/>
  <c r="CC16" s="1"/>
  <c r="BG18"/>
  <c r="CC18" s="1"/>
  <c r="BG20"/>
  <c r="CC20" s="1"/>
  <c r="BG22"/>
  <c r="CC22" s="1"/>
  <c r="BG24"/>
  <c r="CC24" s="1"/>
  <c r="BG26"/>
  <c r="CC26" s="1"/>
  <c r="BG28"/>
  <c r="CC28" s="1"/>
  <c r="BG30"/>
  <c r="CC30" s="1"/>
  <c r="BG32"/>
  <c r="CC32" s="1"/>
  <c r="BG34"/>
  <c r="CC34" s="1"/>
  <c r="BG36"/>
  <c r="CC36" s="1"/>
  <c r="BG38"/>
  <c r="CC38" s="1"/>
  <c r="BG4"/>
  <c r="CC4" s="1"/>
  <c r="BG5"/>
  <c r="CC5" s="1"/>
  <c r="BG7"/>
  <c r="CC7" s="1"/>
  <c r="BG9"/>
  <c r="CC9" s="1"/>
  <c r="BG11"/>
  <c r="CC11" s="1"/>
  <c r="BG13"/>
  <c r="CC13" s="1"/>
  <c r="BG15"/>
  <c r="CC15" s="1"/>
  <c r="BG17"/>
  <c r="CC17" s="1"/>
  <c r="BG19"/>
  <c r="CC19" s="1"/>
  <c r="BG21"/>
  <c r="CC21" s="1"/>
  <c r="BG23"/>
  <c r="CC23" s="1"/>
  <c r="BG25"/>
  <c r="CC25" s="1"/>
  <c r="BG27"/>
  <c r="CC27" s="1"/>
  <c r="BG29"/>
  <c r="CC29" s="1"/>
  <c r="BG31"/>
  <c r="CC31" s="1"/>
  <c r="BG33"/>
  <c r="CC33" s="1"/>
  <c r="BG35"/>
  <c r="CC35" s="1"/>
  <c r="BG37"/>
  <c r="CC37" s="1"/>
  <c r="BG39"/>
  <c r="CC39" s="1"/>
  <c r="BG96"/>
  <c r="CC96" s="1"/>
  <c r="BG97"/>
  <c r="CC97" s="1"/>
  <c r="BG98"/>
  <c r="CC98" s="1"/>
  <c r="BG99"/>
  <c r="CC99" s="1"/>
  <c r="BG88"/>
  <c r="CC88" s="1"/>
  <c r="BG84"/>
  <c r="CC84" s="1"/>
  <c r="BG80"/>
  <c r="CC80" s="1"/>
  <c r="BG76"/>
  <c r="CC76" s="1"/>
  <c r="BG72"/>
  <c r="CC72" s="1"/>
  <c r="BI40"/>
  <c r="CE40" s="1"/>
  <c r="BI42"/>
  <c r="CE42" s="1"/>
  <c r="BI44"/>
  <c r="CE44" s="1"/>
  <c r="BI46"/>
  <c r="CE46" s="1"/>
  <c r="BI48"/>
  <c r="CE48" s="1"/>
  <c r="BI50"/>
  <c r="CE50" s="1"/>
  <c r="BI52"/>
  <c r="CE52" s="1"/>
  <c r="BI54"/>
  <c r="CE54" s="1"/>
  <c r="BI56"/>
  <c r="CE56" s="1"/>
  <c r="BI58"/>
  <c r="CE58" s="1"/>
  <c r="BI60"/>
  <c r="CE60" s="1"/>
  <c r="BI62"/>
  <c r="CE62" s="1"/>
  <c r="BI64"/>
  <c r="CE64" s="1"/>
  <c r="BI66"/>
  <c r="CE66" s="1"/>
  <c r="BI68"/>
  <c r="CE68" s="1"/>
  <c r="BI71"/>
  <c r="CE71" s="1"/>
  <c r="BI73"/>
  <c r="CE73" s="1"/>
  <c r="BI75"/>
  <c r="CE75" s="1"/>
  <c r="BI77"/>
  <c r="CE77" s="1"/>
  <c r="BI79"/>
  <c r="CE79" s="1"/>
  <c r="BI81"/>
  <c r="CE81" s="1"/>
  <c r="BI83"/>
  <c r="CE83" s="1"/>
  <c r="BI85"/>
  <c r="CE85" s="1"/>
  <c r="BI87"/>
  <c r="CE87" s="1"/>
  <c r="BI89"/>
  <c r="CE89" s="1"/>
  <c r="BI90"/>
  <c r="CE90" s="1"/>
  <c r="BI91"/>
  <c r="CE91" s="1"/>
  <c r="BI92"/>
  <c r="CE92" s="1"/>
  <c r="BI93"/>
  <c r="CE93" s="1"/>
  <c r="BI94"/>
  <c r="CE94" s="1"/>
  <c r="BI95"/>
  <c r="CE95" s="1"/>
  <c r="BI70"/>
  <c r="CE70" s="1"/>
  <c r="BI6"/>
  <c r="CE6" s="1"/>
  <c r="BI8"/>
  <c r="CE8" s="1"/>
  <c r="BI10"/>
  <c r="CE10" s="1"/>
  <c r="BI12"/>
  <c r="CE12" s="1"/>
  <c r="BI14"/>
  <c r="CE14" s="1"/>
  <c r="BI16"/>
  <c r="CE16" s="1"/>
  <c r="BI18"/>
  <c r="CE18" s="1"/>
  <c r="BI20"/>
  <c r="CE20" s="1"/>
  <c r="BI22"/>
  <c r="CE22" s="1"/>
  <c r="BI24"/>
  <c r="CE24" s="1"/>
  <c r="BI26"/>
  <c r="CE26" s="1"/>
  <c r="BI28"/>
  <c r="CE28" s="1"/>
  <c r="BI30"/>
  <c r="CE30" s="1"/>
  <c r="BI32"/>
  <c r="CE32" s="1"/>
  <c r="BI34"/>
  <c r="CE34" s="1"/>
  <c r="BI36"/>
  <c r="CE36" s="1"/>
  <c r="BI38"/>
  <c r="CE38" s="1"/>
  <c r="BI4"/>
  <c r="CE4" s="1"/>
  <c r="BI5"/>
  <c r="CE5" s="1"/>
  <c r="BI7"/>
  <c r="CE7" s="1"/>
  <c r="BI9"/>
  <c r="CE9" s="1"/>
  <c r="BI11"/>
  <c r="CE11" s="1"/>
  <c r="BI13"/>
  <c r="CE13" s="1"/>
  <c r="BI15"/>
  <c r="CE15" s="1"/>
  <c r="BI17"/>
  <c r="CE17" s="1"/>
  <c r="BI19"/>
  <c r="CE19" s="1"/>
  <c r="BI21"/>
  <c r="CE21" s="1"/>
  <c r="BI23"/>
  <c r="CE23" s="1"/>
  <c r="BI25"/>
  <c r="CE25" s="1"/>
  <c r="BI27"/>
  <c r="CE27" s="1"/>
  <c r="BI29"/>
  <c r="CE29" s="1"/>
  <c r="BI31"/>
  <c r="CE31" s="1"/>
  <c r="BI33"/>
  <c r="CE33" s="1"/>
  <c r="BI35"/>
  <c r="CE35" s="1"/>
  <c r="BI37"/>
  <c r="CE37" s="1"/>
  <c r="BI39"/>
  <c r="CE39" s="1"/>
  <c r="BI96"/>
  <c r="CE96" s="1"/>
  <c r="BI97"/>
  <c r="CE97" s="1"/>
  <c r="BI98"/>
  <c r="CE98" s="1"/>
  <c r="BI99"/>
  <c r="CE99" s="1"/>
  <c r="BI88"/>
  <c r="CE88" s="1"/>
  <c r="BI84"/>
  <c r="CE84" s="1"/>
  <c r="BI80"/>
  <c r="CE80" s="1"/>
  <c r="BI76"/>
  <c r="CE76" s="1"/>
  <c r="BI72"/>
  <c r="CE72" s="1"/>
  <c r="BK40"/>
  <c r="CG40" s="1"/>
  <c r="BK42"/>
  <c r="CG42" s="1"/>
  <c r="BK44"/>
  <c r="CG44" s="1"/>
  <c r="BK46"/>
  <c r="CG46" s="1"/>
  <c r="BK48"/>
  <c r="CG48" s="1"/>
  <c r="BK50"/>
  <c r="CG50" s="1"/>
  <c r="BK52"/>
  <c r="CG52" s="1"/>
  <c r="BK54"/>
  <c r="CG54" s="1"/>
  <c r="BK56"/>
  <c r="CG56" s="1"/>
  <c r="BK58"/>
  <c r="CG58" s="1"/>
  <c r="BK60"/>
  <c r="CG60" s="1"/>
  <c r="BK62"/>
  <c r="CG62" s="1"/>
  <c r="BK64"/>
  <c r="CG64" s="1"/>
  <c r="BK66"/>
  <c r="CG66" s="1"/>
  <c r="BK68"/>
  <c r="CG68" s="1"/>
  <c r="BK71"/>
  <c r="CG71" s="1"/>
  <c r="BK73"/>
  <c r="CG73" s="1"/>
  <c r="BK75"/>
  <c r="CG75" s="1"/>
  <c r="BK77"/>
  <c r="CG77" s="1"/>
  <c r="BK79"/>
  <c r="CG79" s="1"/>
  <c r="BK81"/>
  <c r="CG81" s="1"/>
  <c r="BK83"/>
  <c r="CG83" s="1"/>
  <c r="BK85"/>
  <c r="CG85" s="1"/>
  <c r="BK87"/>
  <c r="CG87" s="1"/>
  <c r="BK89"/>
  <c r="CG89" s="1"/>
  <c r="BK90"/>
  <c r="CG90" s="1"/>
  <c r="BK91"/>
  <c r="CG91" s="1"/>
  <c r="BK92"/>
  <c r="CG92" s="1"/>
  <c r="BK93"/>
  <c r="CG93" s="1"/>
  <c r="BK94"/>
  <c r="CG94" s="1"/>
  <c r="BK95"/>
  <c r="CG95" s="1"/>
  <c r="BK70"/>
  <c r="CG70" s="1"/>
  <c r="BK6"/>
  <c r="CG6" s="1"/>
  <c r="BK8"/>
  <c r="CG8" s="1"/>
  <c r="BK10"/>
  <c r="CG10" s="1"/>
  <c r="BK12"/>
  <c r="CG12" s="1"/>
  <c r="BK14"/>
  <c r="CG14" s="1"/>
  <c r="BK16"/>
  <c r="CG16" s="1"/>
  <c r="BK18"/>
  <c r="CG18" s="1"/>
  <c r="BK20"/>
  <c r="CG20" s="1"/>
  <c r="BK22"/>
  <c r="CG22" s="1"/>
  <c r="BK24"/>
  <c r="CG24" s="1"/>
  <c r="BK26"/>
  <c r="CG26" s="1"/>
  <c r="BK28"/>
  <c r="CG28" s="1"/>
  <c r="BK30"/>
  <c r="CG30" s="1"/>
  <c r="BK32"/>
  <c r="CG32" s="1"/>
  <c r="BK34"/>
  <c r="CG34" s="1"/>
  <c r="BK36"/>
  <c r="CG36" s="1"/>
  <c r="BK38"/>
  <c r="CG38" s="1"/>
  <c r="BK4"/>
  <c r="CG4" s="1"/>
  <c r="BK5"/>
  <c r="CG5" s="1"/>
  <c r="BK7"/>
  <c r="CG7" s="1"/>
  <c r="BK9"/>
  <c r="CG9" s="1"/>
  <c r="BK11"/>
  <c r="CG11" s="1"/>
  <c r="BK13"/>
  <c r="CG13" s="1"/>
  <c r="BK15"/>
  <c r="CG15" s="1"/>
  <c r="BK17"/>
  <c r="CG17" s="1"/>
  <c r="BK19"/>
  <c r="CG19" s="1"/>
  <c r="BK21"/>
  <c r="CG21" s="1"/>
  <c r="BK23"/>
  <c r="CG23" s="1"/>
  <c r="BK25"/>
  <c r="CG25" s="1"/>
  <c r="BK27"/>
  <c r="CG27" s="1"/>
  <c r="BK29"/>
  <c r="CG29" s="1"/>
  <c r="BK31"/>
  <c r="CG31" s="1"/>
  <c r="BK33"/>
  <c r="CG33" s="1"/>
  <c r="BK35"/>
  <c r="CG35" s="1"/>
  <c r="BK37"/>
  <c r="CG37" s="1"/>
  <c r="BK39"/>
  <c r="CG39" s="1"/>
  <c r="BK96"/>
  <c r="CG96" s="1"/>
  <c r="BK97"/>
  <c r="CG97" s="1"/>
  <c r="BK98"/>
  <c r="CG98" s="1"/>
  <c r="BK99"/>
  <c r="CG99" s="1"/>
  <c r="BK88"/>
  <c r="CG88" s="1"/>
  <c r="BK84"/>
  <c r="CG84" s="1"/>
  <c r="BK80"/>
  <c r="CG80" s="1"/>
  <c r="BK76"/>
  <c r="CG76" s="1"/>
  <c r="BK72"/>
  <c r="CG72" s="1"/>
  <c r="BM40"/>
  <c r="CI40" s="1"/>
  <c r="BM42"/>
  <c r="CI42" s="1"/>
  <c r="BM44"/>
  <c r="CI44" s="1"/>
  <c r="BM46"/>
  <c r="CI46" s="1"/>
  <c r="BM48"/>
  <c r="CI48" s="1"/>
  <c r="BM50"/>
  <c r="CI50" s="1"/>
  <c r="BM52"/>
  <c r="CI52" s="1"/>
  <c r="BM54"/>
  <c r="CI54" s="1"/>
  <c r="BM56"/>
  <c r="CI56" s="1"/>
  <c r="BM58"/>
  <c r="CI58" s="1"/>
  <c r="BM60"/>
  <c r="CI60" s="1"/>
  <c r="BM62"/>
  <c r="CI62" s="1"/>
  <c r="BM64"/>
  <c r="CI64" s="1"/>
  <c r="BM66"/>
  <c r="CI66" s="1"/>
  <c r="BM68"/>
  <c r="CI68" s="1"/>
  <c r="BM71"/>
  <c r="CI71" s="1"/>
  <c r="BM73"/>
  <c r="CI73" s="1"/>
  <c r="BM75"/>
  <c r="CI75" s="1"/>
  <c r="BM77"/>
  <c r="CI77" s="1"/>
  <c r="BM79"/>
  <c r="CI79" s="1"/>
  <c r="BM81"/>
  <c r="CI81" s="1"/>
  <c r="BM83"/>
  <c r="CI83" s="1"/>
  <c r="BM85"/>
  <c r="CI85" s="1"/>
  <c r="BM87"/>
  <c r="CI87" s="1"/>
  <c r="BM89"/>
  <c r="CI89" s="1"/>
  <c r="BM90"/>
  <c r="CI90" s="1"/>
  <c r="BM91"/>
  <c r="CI91" s="1"/>
  <c r="BM92"/>
  <c r="CI92" s="1"/>
  <c r="BM93"/>
  <c r="CI93" s="1"/>
  <c r="BM94"/>
  <c r="CI94" s="1"/>
  <c r="BM95"/>
  <c r="CI95" s="1"/>
  <c r="BM70"/>
  <c r="CI70" s="1"/>
  <c r="BM6"/>
  <c r="CI6" s="1"/>
  <c r="BM8"/>
  <c r="CI8" s="1"/>
  <c r="BM10"/>
  <c r="CI10" s="1"/>
  <c r="BM12"/>
  <c r="CI12" s="1"/>
  <c r="BM14"/>
  <c r="CI14" s="1"/>
  <c r="BM16"/>
  <c r="CI16" s="1"/>
  <c r="BM18"/>
  <c r="CI18" s="1"/>
  <c r="BM20"/>
  <c r="CI20" s="1"/>
  <c r="BM22"/>
  <c r="CI22" s="1"/>
  <c r="BM24"/>
  <c r="CI24" s="1"/>
  <c r="BM26"/>
  <c r="CI26" s="1"/>
  <c r="BM28"/>
  <c r="CI28" s="1"/>
  <c r="BM30"/>
  <c r="CI30" s="1"/>
  <c r="BM32"/>
  <c r="CI32" s="1"/>
  <c r="BM34"/>
  <c r="CI34" s="1"/>
  <c r="BM36"/>
  <c r="CI36" s="1"/>
  <c r="BM38"/>
  <c r="CI38" s="1"/>
  <c r="BM4"/>
  <c r="CI4" s="1"/>
  <c r="BM5"/>
  <c r="CI5" s="1"/>
  <c r="BM7"/>
  <c r="CI7" s="1"/>
  <c r="BM9"/>
  <c r="CI9" s="1"/>
  <c r="BM11"/>
  <c r="CI11" s="1"/>
  <c r="BM13"/>
  <c r="CI13" s="1"/>
  <c r="BM15"/>
  <c r="CI15" s="1"/>
  <c r="BM17"/>
  <c r="CI17" s="1"/>
  <c r="BM19"/>
  <c r="CI19" s="1"/>
  <c r="BM21"/>
  <c r="CI21" s="1"/>
  <c r="BM23"/>
  <c r="CI23" s="1"/>
  <c r="BM25"/>
  <c r="CI25" s="1"/>
  <c r="BM27"/>
  <c r="CI27" s="1"/>
  <c r="BM29"/>
  <c r="CI29" s="1"/>
  <c r="BM31"/>
  <c r="CI31" s="1"/>
  <c r="BM33"/>
  <c r="CI33" s="1"/>
  <c r="BM35"/>
  <c r="CI35" s="1"/>
  <c r="BM37"/>
  <c r="CI37" s="1"/>
  <c r="BM39"/>
  <c r="CI39" s="1"/>
  <c r="BM96"/>
  <c r="CI96" s="1"/>
  <c r="BM97"/>
  <c r="CI97" s="1"/>
  <c r="BM98"/>
  <c r="CI98" s="1"/>
  <c r="BM99"/>
  <c r="CI99" s="1"/>
  <c r="BM88"/>
  <c r="CI88" s="1"/>
  <c r="BM84"/>
  <c r="CI84" s="1"/>
  <c r="BM80"/>
  <c r="CI80" s="1"/>
  <c r="BM76"/>
  <c r="CI76" s="1"/>
  <c r="BM72"/>
  <c r="CI72" s="1"/>
  <c r="BZ44"/>
  <c r="BZ48"/>
  <c r="BZ52"/>
  <c r="BZ56"/>
  <c r="BZ60"/>
  <c r="BZ64"/>
  <c r="BZ68"/>
  <c r="AU192"/>
  <c r="AU193"/>
  <c r="AU194"/>
  <c r="AU195"/>
  <c r="AV192"/>
  <c r="BR192" s="1"/>
  <c r="AV193"/>
  <c r="BR193" s="1"/>
  <c r="AV194"/>
  <c r="BR194" s="1"/>
  <c r="AV195"/>
  <c r="BR195" s="1"/>
  <c r="AV184"/>
  <c r="BR184" s="1"/>
  <c r="AV182"/>
  <c r="BR182" s="1"/>
  <c r="AV180"/>
  <c r="BR180" s="1"/>
  <c r="AV185"/>
  <c r="BR185" s="1"/>
  <c r="AV183"/>
  <c r="BR183" s="1"/>
  <c r="AV181"/>
  <c r="BR181" s="1"/>
  <c r="AX192"/>
  <c r="BT192" s="1"/>
  <c r="AX193"/>
  <c r="BT193" s="1"/>
  <c r="AX194"/>
  <c r="BT194" s="1"/>
  <c r="AX195"/>
  <c r="BT195" s="1"/>
  <c r="AX185"/>
  <c r="BT185" s="1"/>
  <c r="AX183"/>
  <c r="BT183" s="1"/>
  <c r="AX181"/>
  <c r="BT181" s="1"/>
  <c r="AX184"/>
  <c r="BT184" s="1"/>
  <c r="AX182"/>
  <c r="BT182" s="1"/>
  <c r="AX180"/>
  <c r="BT180" s="1"/>
  <c r="AZ192"/>
  <c r="BV192" s="1"/>
  <c r="AZ193"/>
  <c r="BV193" s="1"/>
  <c r="AZ194"/>
  <c r="BV194" s="1"/>
  <c r="AZ195"/>
  <c r="BV195" s="1"/>
  <c r="AZ184"/>
  <c r="BV184" s="1"/>
  <c r="AZ182"/>
  <c r="BV182" s="1"/>
  <c r="AZ180"/>
  <c r="BV180" s="1"/>
  <c r="AZ185"/>
  <c r="BV185" s="1"/>
  <c r="AZ183"/>
  <c r="BV183" s="1"/>
  <c r="AZ181"/>
  <c r="BV181" s="1"/>
  <c r="BB192"/>
  <c r="BX192" s="1"/>
  <c r="BB193"/>
  <c r="BX193" s="1"/>
  <c r="BB194"/>
  <c r="BX194" s="1"/>
  <c r="BB195"/>
  <c r="BX195" s="1"/>
  <c r="BB185"/>
  <c r="BX185" s="1"/>
  <c r="BB183"/>
  <c r="BX183" s="1"/>
  <c r="BB181"/>
  <c r="BX181" s="1"/>
  <c r="BB184"/>
  <c r="BX184" s="1"/>
  <c r="BB182"/>
  <c r="BX182" s="1"/>
  <c r="BB180"/>
  <c r="BX180" s="1"/>
  <c r="BP111"/>
  <c r="BP115"/>
  <c r="BP119"/>
  <c r="BP123"/>
  <c r="BP127"/>
  <c r="BP131"/>
  <c r="BP135"/>
  <c r="BP139"/>
  <c r="BP143"/>
  <c r="BP147"/>
  <c r="BP151"/>
  <c r="BP155"/>
  <c r="BP159"/>
  <c r="BP163"/>
  <c r="BP167"/>
  <c r="BP171"/>
  <c r="BP175"/>
  <c r="BP179"/>
  <c r="BP183"/>
  <c r="BP70"/>
  <c r="BP66"/>
  <c r="BP62"/>
  <c r="BP58"/>
  <c r="BP54"/>
  <c r="BP50"/>
  <c r="BP46"/>
  <c r="BP42"/>
  <c r="BP67"/>
  <c r="BP63"/>
  <c r="BP59"/>
  <c r="BP55"/>
  <c r="BP51"/>
  <c r="BP47"/>
  <c r="BP43"/>
  <c r="BP40"/>
  <c r="BC192"/>
  <c r="BY192" s="1"/>
  <c r="BC193"/>
  <c r="BY193" s="1"/>
  <c r="BC194"/>
  <c r="BY194" s="1"/>
  <c r="BC195"/>
  <c r="BY195" s="1"/>
  <c r="BZ101"/>
  <c r="BZ109"/>
  <c r="BZ117"/>
  <c r="BZ121"/>
  <c r="BZ125"/>
  <c r="BZ129"/>
  <c r="BZ133"/>
  <c r="BP187"/>
  <c r="BP189"/>
  <c r="BP191"/>
  <c r="BP103"/>
  <c r="BP107"/>
  <c r="BP102"/>
  <c r="BP106"/>
  <c r="BP110"/>
  <c r="BP114"/>
  <c r="BP118"/>
  <c r="BP122"/>
  <c r="BP126"/>
  <c r="BP130"/>
  <c r="BP134"/>
  <c r="BP138"/>
  <c r="BP142"/>
  <c r="BP146"/>
  <c r="BP150"/>
  <c r="BP154"/>
  <c r="BP158"/>
  <c r="BP162"/>
  <c r="BP166"/>
  <c r="BP170"/>
  <c r="BP174"/>
  <c r="BP178"/>
  <c r="BP182"/>
  <c r="BP186"/>
  <c r="AV40"/>
  <c r="BR40" s="1"/>
  <c r="AV41"/>
  <c r="BR41" s="1"/>
  <c r="AV43"/>
  <c r="BR43" s="1"/>
  <c r="AV45"/>
  <c r="BR45" s="1"/>
  <c r="AV47"/>
  <c r="BR47" s="1"/>
  <c r="AV49"/>
  <c r="BR49" s="1"/>
  <c r="AV51"/>
  <c r="BR51" s="1"/>
  <c r="AV53"/>
  <c r="BR53" s="1"/>
  <c r="AV55"/>
  <c r="BR55" s="1"/>
  <c r="AV57"/>
  <c r="BR57" s="1"/>
  <c r="AV59"/>
  <c r="BR59" s="1"/>
  <c r="AV61"/>
  <c r="BR61" s="1"/>
  <c r="AV63"/>
  <c r="BR63" s="1"/>
  <c r="AV65"/>
  <c r="BR65" s="1"/>
  <c r="AV67"/>
  <c r="BR67" s="1"/>
  <c r="AV69"/>
  <c r="BR69" s="1"/>
  <c r="AV72"/>
  <c r="BR72" s="1"/>
  <c r="AV74"/>
  <c r="BR74" s="1"/>
  <c r="AV76"/>
  <c r="BR76" s="1"/>
  <c r="AV78"/>
  <c r="BR78" s="1"/>
  <c r="AV80"/>
  <c r="BR80" s="1"/>
  <c r="AV82"/>
  <c r="BR82" s="1"/>
  <c r="AV84"/>
  <c r="BR84" s="1"/>
  <c r="AV86"/>
  <c r="BR86" s="1"/>
  <c r="AV88"/>
  <c r="BR88" s="1"/>
  <c r="AV90"/>
  <c r="BR90" s="1"/>
  <c r="AV91"/>
  <c r="BR91" s="1"/>
  <c r="AV92"/>
  <c r="BR92" s="1"/>
  <c r="AV93"/>
  <c r="BR93" s="1"/>
  <c r="AV94"/>
  <c r="BR94" s="1"/>
  <c r="AV95"/>
  <c r="BR95" s="1"/>
  <c r="AV6"/>
  <c r="BR6" s="1"/>
  <c r="AV8"/>
  <c r="BR8" s="1"/>
  <c r="AV10"/>
  <c r="BR10" s="1"/>
  <c r="AV12"/>
  <c r="BR12" s="1"/>
  <c r="AV14"/>
  <c r="BR14" s="1"/>
  <c r="AV16"/>
  <c r="BR16" s="1"/>
  <c r="AV18"/>
  <c r="BR18" s="1"/>
  <c r="AV20"/>
  <c r="BR20" s="1"/>
  <c r="AV22"/>
  <c r="BR22" s="1"/>
  <c r="AV24"/>
  <c r="BR24" s="1"/>
  <c r="AV26"/>
  <c r="BR26" s="1"/>
  <c r="AV28"/>
  <c r="BR28" s="1"/>
  <c r="AV30"/>
  <c r="BR30" s="1"/>
  <c r="AV32"/>
  <c r="BR32" s="1"/>
  <c r="AV34"/>
  <c r="BR34" s="1"/>
  <c r="AV36"/>
  <c r="BR36" s="1"/>
  <c r="AV38"/>
  <c r="BR38" s="1"/>
  <c r="AV4"/>
  <c r="BR4" s="1"/>
  <c r="AV5"/>
  <c r="BR5" s="1"/>
  <c r="AV7"/>
  <c r="BR7" s="1"/>
  <c r="AV9"/>
  <c r="BR9" s="1"/>
  <c r="AV11"/>
  <c r="BR11" s="1"/>
  <c r="AV13"/>
  <c r="BR13" s="1"/>
  <c r="AV15"/>
  <c r="BR15" s="1"/>
  <c r="AV17"/>
  <c r="BR17" s="1"/>
  <c r="AV19"/>
  <c r="BR19" s="1"/>
  <c r="AV21"/>
  <c r="BR21" s="1"/>
  <c r="AV23"/>
  <c r="BR23" s="1"/>
  <c r="AV25"/>
  <c r="BR25" s="1"/>
  <c r="AV27"/>
  <c r="BR27" s="1"/>
  <c r="AV29"/>
  <c r="BR29" s="1"/>
  <c r="AV31"/>
  <c r="BR31" s="1"/>
  <c r="AV33"/>
  <c r="BR33" s="1"/>
  <c r="AV35"/>
  <c r="BR35" s="1"/>
  <c r="AV37"/>
  <c r="BR37" s="1"/>
  <c r="AV39"/>
  <c r="BR39" s="1"/>
  <c r="AV96"/>
  <c r="BR96" s="1"/>
  <c r="AV97"/>
  <c r="BR97" s="1"/>
  <c r="AV98"/>
  <c r="BR98" s="1"/>
  <c r="AV99"/>
  <c r="BR99" s="1"/>
  <c r="AV89"/>
  <c r="BR89" s="1"/>
  <c r="AV85"/>
  <c r="BR85" s="1"/>
  <c r="AV81"/>
  <c r="BR81" s="1"/>
  <c r="AV77"/>
  <c r="BR77" s="1"/>
  <c r="AV73"/>
  <c r="BR73" s="1"/>
  <c r="AX40"/>
  <c r="BT40" s="1"/>
  <c r="AX41"/>
  <c r="BT41" s="1"/>
  <c r="AX43"/>
  <c r="BT43" s="1"/>
  <c r="AX45"/>
  <c r="BT45" s="1"/>
  <c r="AX47"/>
  <c r="BT47" s="1"/>
  <c r="AX49"/>
  <c r="BT49" s="1"/>
  <c r="AX51"/>
  <c r="BT51" s="1"/>
  <c r="AX53"/>
  <c r="BT53" s="1"/>
  <c r="AX55"/>
  <c r="BT55" s="1"/>
  <c r="AX57"/>
  <c r="BT57" s="1"/>
  <c r="AX59"/>
  <c r="BT59" s="1"/>
  <c r="AX61"/>
  <c r="BT61" s="1"/>
  <c r="AX63"/>
  <c r="BT63" s="1"/>
  <c r="AX65"/>
  <c r="BT65" s="1"/>
  <c r="AX67"/>
  <c r="BT67" s="1"/>
  <c r="AX69"/>
  <c r="BT69" s="1"/>
  <c r="AX72"/>
  <c r="BT72" s="1"/>
  <c r="AX74"/>
  <c r="BT74" s="1"/>
  <c r="AX76"/>
  <c r="BT76" s="1"/>
  <c r="AX78"/>
  <c r="BT78" s="1"/>
  <c r="AX80"/>
  <c r="BT80" s="1"/>
  <c r="AX82"/>
  <c r="BT82" s="1"/>
  <c r="AX84"/>
  <c r="BT84" s="1"/>
  <c r="AX86"/>
  <c r="BT86" s="1"/>
  <c r="AX88"/>
  <c r="BT88" s="1"/>
  <c r="AX90"/>
  <c r="BT90" s="1"/>
  <c r="AX91"/>
  <c r="BT91" s="1"/>
  <c r="AX92"/>
  <c r="BT92" s="1"/>
  <c r="AX93"/>
  <c r="BT93" s="1"/>
  <c r="AX94"/>
  <c r="BT94" s="1"/>
  <c r="AX95"/>
  <c r="BT95" s="1"/>
  <c r="AX6"/>
  <c r="BT6" s="1"/>
  <c r="AX8"/>
  <c r="BT8" s="1"/>
  <c r="AX10"/>
  <c r="BT10" s="1"/>
  <c r="AX12"/>
  <c r="BT12" s="1"/>
  <c r="AX14"/>
  <c r="BT14" s="1"/>
  <c r="AX16"/>
  <c r="BT16" s="1"/>
  <c r="AX18"/>
  <c r="BT18" s="1"/>
  <c r="AX20"/>
  <c r="BT20" s="1"/>
  <c r="AX22"/>
  <c r="BT22" s="1"/>
  <c r="AX24"/>
  <c r="BT24" s="1"/>
  <c r="AX26"/>
  <c r="BT26" s="1"/>
  <c r="AX28"/>
  <c r="BT28" s="1"/>
  <c r="AX30"/>
  <c r="BT30" s="1"/>
  <c r="AX32"/>
  <c r="BT32" s="1"/>
  <c r="AX34"/>
  <c r="BT34" s="1"/>
  <c r="AX36"/>
  <c r="BT36" s="1"/>
  <c r="AX38"/>
  <c r="BT38" s="1"/>
  <c r="AX4"/>
  <c r="BT4" s="1"/>
  <c r="AX5"/>
  <c r="BT5" s="1"/>
  <c r="AX7"/>
  <c r="BT7" s="1"/>
  <c r="AX9"/>
  <c r="BT9" s="1"/>
  <c r="AX11"/>
  <c r="BT11" s="1"/>
  <c r="AX13"/>
  <c r="BT13" s="1"/>
  <c r="AX15"/>
  <c r="BT15" s="1"/>
  <c r="AX17"/>
  <c r="BT17" s="1"/>
  <c r="AX19"/>
  <c r="BT19" s="1"/>
  <c r="AX21"/>
  <c r="BT21" s="1"/>
  <c r="AX23"/>
  <c r="BT23" s="1"/>
  <c r="AX25"/>
  <c r="BT25" s="1"/>
  <c r="AX27"/>
  <c r="BT27" s="1"/>
  <c r="AX29"/>
  <c r="BT29" s="1"/>
  <c r="AX31"/>
  <c r="BT31" s="1"/>
  <c r="AX33"/>
  <c r="BT33" s="1"/>
  <c r="AX35"/>
  <c r="BT35" s="1"/>
  <c r="AX37"/>
  <c r="BT37" s="1"/>
  <c r="AX39"/>
  <c r="BT39" s="1"/>
  <c r="AX96"/>
  <c r="BT96" s="1"/>
  <c r="AX97"/>
  <c r="BT97" s="1"/>
  <c r="AX98"/>
  <c r="BT98" s="1"/>
  <c r="AX99"/>
  <c r="BT99" s="1"/>
  <c r="AX89"/>
  <c r="BT89" s="1"/>
  <c r="AX85"/>
  <c r="BT85" s="1"/>
  <c r="AX81"/>
  <c r="BT81" s="1"/>
  <c r="AX77"/>
  <c r="BT77" s="1"/>
  <c r="AX73"/>
  <c r="BT73" s="1"/>
  <c r="AZ40"/>
  <c r="BV40" s="1"/>
  <c r="AZ41"/>
  <c r="BV41" s="1"/>
  <c r="AZ43"/>
  <c r="BV43" s="1"/>
  <c r="AZ45"/>
  <c r="BV45" s="1"/>
  <c r="AZ47"/>
  <c r="BV47" s="1"/>
  <c r="AZ49"/>
  <c r="BV49" s="1"/>
  <c r="AZ51"/>
  <c r="BV51" s="1"/>
  <c r="AZ53"/>
  <c r="BV53" s="1"/>
  <c r="AZ55"/>
  <c r="BV55" s="1"/>
  <c r="AZ57"/>
  <c r="BV57" s="1"/>
  <c r="AZ59"/>
  <c r="BV59" s="1"/>
  <c r="AZ61"/>
  <c r="BV61" s="1"/>
  <c r="AZ63"/>
  <c r="BV63" s="1"/>
  <c r="AZ65"/>
  <c r="BV65" s="1"/>
  <c r="AZ67"/>
  <c r="BV67" s="1"/>
  <c r="AZ69"/>
  <c r="BV69" s="1"/>
  <c r="AZ72"/>
  <c r="BV72" s="1"/>
  <c r="AZ74"/>
  <c r="BV74" s="1"/>
  <c r="AZ76"/>
  <c r="BV76" s="1"/>
  <c r="AZ78"/>
  <c r="BV78" s="1"/>
  <c r="AZ80"/>
  <c r="BV80" s="1"/>
  <c r="AZ82"/>
  <c r="BV82" s="1"/>
  <c r="AZ84"/>
  <c r="BV84" s="1"/>
  <c r="AZ86"/>
  <c r="BV86" s="1"/>
  <c r="AZ88"/>
  <c r="BV88" s="1"/>
  <c r="AZ90"/>
  <c r="BV90" s="1"/>
  <c r="AZ91"/>
  <c r="BV91" s="1"/>
  <c r="AZ92"/>
  <c r="BV92" s="1"/>
  <c r="AZ93"/>
  <c r="BV93" s="1"/>
  <c r="AZ94"/>
  <c r="BV94" s="1"/>
  <c r="AZ95"/>
  <c r="BV95" s="1"/>
  <c r="AZ6"/>
  <c r="BV6" s="1"/>
  <c r="AZ8"/>
  <c r="BV8" s="1"/>
  <c r="AZ10"/>
  <c r="BV10" s="1"/>
  <c r="AZ12"/>
  <c r="BV12" s="1"/>
  <c r="AZ14"/>
  <c r="BV14" s="1"/>
  <c r="AZ16"/>
  <c r="BV16" s="1"/>
  <c r="AZ18"/>
  <c r="BV18" s="1"/>
  <c r="AZ20"/>
  <c r="BV20" s="1"/>
  <c r="AZ22"/>
  <c r="BV22" s="1"/>
  <c r="AZ24"/>
  <c r="BV24" s="1"/>
  <c r="AZ26"/>
  <c r="BV26" s="1"/>
  <c r="AZ28"/>
  <c r="BV28" s="1"/>
  <c r="AZ30"/>
  <c r="BV30" s="1"/>
  <c r="AZ32"/>
  <c r="BV32" s="1"/>
  <c r="AZ34"/>
  <c r="BV34" s="1"/>
  <c r="AZ36"/>
  <c r="BV36" s="1"/>
  <c r="AZ38"/>
  <c r="BV38" s="1"/>
  <c r="AZ4"/>
  <c r="BV4" s="1"/>
  <c r="AZ5"/>
  <c r="BV5" s="1"/>
  <c r="AZ7"/>
  <c r="BV7" s="1"/>
  <c r="AZ9"/>
  <c r="BV9" s="1"/>
  <c r="AZ11"/>
  <c r="BV11" s="1"/>
  <c r="AZ13"/>
  <c r="BV13" s="1"/>
  <c r="AZ15"/>
  <c r="BV15" s="1"/>
  <c r="AZ17"/>
  <c r="BV17" s="1"/>
  <c r="AZ19"/>
  <c r="BV19" s="1"/>
  <c r="AZ21"/>
  <c r="BV21" s="1"/>
  <c r="AZ23"/>
  <c r="BV23" s="1"/>
  <c r="AZ25"/>
  <c r="BV25" s="1"/>
  <c r="AZ27"/>
  <c r="BV27" s="1"/>
  <c r="AZ29"/>
  <c r="BV29" s="1"/>
  <c r="AZ31"/>
  <c r="BV31" s="1"/>
  <c r="AZ33"/>
  <c r="BV33" s="1"/>
  <c r="AZ35"/>
  <c r="BV35" s="1"/>
  <c r="AZ37"/>
  <c r="BV37" s="1"/>
  <c r="AZ39"/>
  <c r="BV39" s="1"/>
  <c r="AZ96"/>
  <c r="BV96" s="1"/>
  <c r="AZ97"/>
  <c r="BV97" s="1"/>
  <c r="AZ98"/>
  <c r="BV98" s="1"/>
  <c r="AZ99"/>
  <c r="BV99" s="1"/>
  <c r="AZ89"/>
  <c r="BV89" s="1"/>
  <c r="AZ85"/>
  <c r="BV85" s="1"/>
  <c r="AZ81"/>
  <c r="BV81" s="1"/>
  <c r="AZ77"/>
  <c r="BV77" s="1"/>
  <c r="AZ73"/>
  <c r="BV73" s="1"/>
  <c r="BB40"/>
  <c r="BX40" s="1"/>
  <c r="BB41"/>
  <c r="BX41" s="1"/>
  <c r="BB43"/>
  <c r="BX43" s="1"/>
  <c r="BB45"/>
  <c r="BX45" s="1"/>
  <c r="BB47"/>
  <c r="BX47" s="1"/>
  <c r="BB49"/>
  <c r="BX49" s="1"/>
  <c r="BB51"/>
  <c r="BX51" s="1"/>
  <c r="BB53"/>
  <c r="BX53" s="1"/>
  <c r="BB55"/>
  <c r="BX55" s="1"/>
  <c r="BB57"/>
  <c r="BX57" s="1"/>
  <c r="BB59"/>
  <c r="BX59" s="1"/>
  <c r="BB61"/>
  <c r="BX61" s="1"/>
  <c r="BB63"/>
  <c r="BX63" s="1"/>
  <c r="BB65"/>
  <c r="BX65" s="1"/>
  <c r="BB67"/>
  <c r="BX67" s="1"/>
  <c r="BB69"/>
  <c r="BX69" s="1"/>
  <c r="BB72"/>
  <c r="BX72" s="1"/>
  <c r="BB74"/>
  <c r="BX74" s="1"/>
  <c r="BB76"/>
  <c r="BX76" s="1"/>
  <c r="BB78"/>
  <c r="BX78" s="1"/>
  <c r="BB80"/>
  <c r="BX80" s="1"/>
  <c r="BB82"/>
  <c r="BX82" s="1"/>
  <c r="BB84"/>
  <c r="BX84" s="1"/>
  <c r="BB86"/>
  <c r="BX86" s="1"/>
  <c r="BB88"/>
  <c r="BX88" s="1"/>
  <c r="BB90"/>
  <c r="BX90" s="1"/>
  <c r="BB91"/>
  <c r="BX91" s="1"/>
  <c r="BB92"/>
  <c r="BX92" s="1"/>
  <c r="BB93"/>
  <c r="BX93" s="1"/>
  <c r="BB94"/>
  <c r="BX94" s="1"/>
  <c r="BB95"/>
  <c r="BX95" s="1"/>
  <c r="BB6"/>
  <c r="BX6" s="1"/>
  <c r="BB8"/>
  <c r="BX8" s="1"/>
  <c r="BB10"/>
  <c r="BX10" s="1"/>
  <c r="BB12"/>
  <c r="BX12" s="1"/>
  <c r="BB14"/>
  <c r="BX14" s="1"/>
  <c r="BB16"/>
  <c r="BX16" s="1"/>
  <c r="BB18"/>
  <c r="BX18" s="1"/>
  <c r="BB20"/>
  <c r="BX20" s="1"/>
  <c r="BB22"/>
  <c r="BX22" s="1"/>
  <c r="BB24"/>
  <c r="BX24" s="1"/>
  <c r="BB26"/>
  <c r="BX26" s="1"/>
  <c r="BB28"/>
  <c r="BX28" s="1"/>
  <c r="BB30"/>
  <c r="BX30" s="1"/>
  <c r="BB32"/>
  <c r="BX32" s="1"/>
  <c r="BB34"/>
  <c r="BX34" s="1"/>
  <c r="BB36"/>
  <c r="BX36" s="1"/>
  <c r="BB38"/>
  <c r="BX38" s="1"/>
  <c r="BB4"/>
  <c r="BX4" s="1"/>
  <c r="BB5"/>
  <c r="BX5" s="1"/>
  <c r="BB7"/>
  <c r="BX7" s="1"/>
  <c r="BB9"/>
  <c r="BX9" s="1"/>
  <c r="BB11"/>
  <c r="BX11" s="1"/>
  <c r="BB13"/>
  <c r="BX13" s="1"/>
  <c r="BB15"/>
  <c r="BX15" s="1"/>
  <c r="BB17"/>
  <c r="BX17" s="1"/>
  <c r="BB19"/>
  <c r="BX19" s="1"/>
  <c r="BB21"/>
  <c r="BX21" s="1"/>
  <c r="BB23"/>
  <c r="BX23" s="1"/>
  <c r="BB25"/>
  <c r="BX25" s="1"/>
  <c r="BB27"/>
  <c r="BX27" s="1"/>
  <c r="BB29"/>
  <c r="BX29" s="1"/>
  <c r="BB31"/>
  <c r="BX31" s="1"/>
  <c r="BB33"/>
  <c r="BX33" s="1"/>
  <c r="BB35"/>
  <c r="BX35" s="1"/>
  <c r="BB37"/>
  <c r="BX37" s="1"/>
  <c r="BB39"/>
  <c r="BX39" s="1"/>
  <c r="BB96"/>
  <c r="BX96" s="1"/>
  <c r="BB97"/>
  <c r="BX97" s="1"/>
  <c r="BB98"/>
  <c r="BX98" s="1"/>
  <c r="BB99"/>
  <c r="BX99" s="1"/>
  <c r="BB89"/>
  <c r="BX89" s="1"/>
  <c r="BB85"/>
  <c r="BX85" s="1"/>
  <c r="BB81"/>
  <c r="BX81" s="1"/>
  <c r="BB77"/>
  <c r="BX77" s="1"/>
  <c r="BB73"/>
  <c r="BX73" s="1"/>
  <c r="BD40"/>
  <c r="BD41"/>
  <c r="BD43"/>
  <c r="BD45"/>
  <c r="BD47"/>
  <c r="BD49"/>
  <c r="BD51"/>
  <c r="BD53"/>
  <c r="BD55"/>
  <c r="BD57"/>
  <c r="BD59"/>
  <c r="BD61"/>
  <c r="BD63"/>
  <c r="BD65"/>
  <c r="BD67"/>
  <c r="BD69"/>
  <c r="BD72"/>
  <c r="BD74"/>
  <c r="BD76"/>
  <c r="BD78"/>
  <c r="BD80"/>
  <c r="BD82"/>
  <c r="BD84"/>
  <c r="BD86"/>
  <c r="BD88"/>
  <c r="BD90"/>
  <c r="BD91"/>
  <c r="BD92"/>
  <c r="BD93"/>
  <c r="BD94"/>
  <c r="BD95"/>
  <c r="BD6"/>
  <c r="BD8"/>
  <c r="BD10"/>
  <c r="BD12"/>
  <c r="BD14"/>
  <c r="BD16"/>
  <c r="BD18"/>
  <c r="BD20"/>
  <c r="BD22"/>
  <c r="BD24"/>
  <c r="BD26"/>
  <c r="BD28"/>
  <c r="BD30"/>
  <c r="BD32"/>
  <c r="BD34"/>
  <c r="BD36"/>
  <c r="BD38"/>
  <c r="BD4"/>
  <c r="BD5"/>
  <c r="BD7"/>
  <c r="BD9"/>
  <c r="BD11"/>
  <c r="BD13"/>
  <c r="BD15"/>
  <c r="BD17"/>
  <c r="BD19"/>
  <c r="BD21"/>
  <c r="BD23"/>
  <c r="BD25"/>
  <c r="BD27"/>
  <c r="BD29"/>
  <c r="BD31"/>
  <c r="BD33"/>
  <c r="BD35"/>
  <c r="BD37"/>
  <c r="BD39"/>
  <c r="BD96"/>
  <c r="BD97"/>
  <c r="BD98"/>
  <c r="BD99"/>
  <c r="BD89"/>
  <c r="BD85"/>
  <c r="BD81"/>
  <c r="BD77"/>
  <c r="BD73"/>
  <c r="BF40"/>
  <c r="CB40" s="1"/>
  <c r="BF41"/>
  <c r="CB41" s="1"/>
  <c r="BF43"/>
  <c r="CB43" s="1"/>
  <c r="BF45"/>
  <c r="CB45" s="1"/>
  <c r="BF47"/>
  <c r="CB47" s="1"/>
  <c r="BF49"/>
  <c r="CB49" s="1"/>
  <c r="BF51"/>
  <c r="CB51" s="1"/>
  <c r="BF53"/>
  <c r="CB53" s="1"/>
  <c r="BF55"/>
  <c r="CB55" s="1"/>
  <c r="BF57"/>
  <c r="CB57" s="1"/>
  <c r="BF59"/>
  <c r="CB59" s="1"/>
  <c r="BF61"/>
  <c r="CB61" s="1"/>
  <c r="BF63"/>
  <c r="CB63" s="1"/>
  <c r="BF65"/>
  <c r="CB65" s="1"/>
  <c r="BF67"/>
  <c r="CB67" s="1"/>
  <c r="BF69"/>
  <c r="CB69" s="1"/>
  <c r="BF72"/>
  <c r="CB72" s="1"/>
  <c r="BF74"/>
  <c r="CB74" s="1"/>
  <c r="BF76"/>
  <c r="CB76" s="1"/>
  <c r="BF78"/>
  <c r="CB78" s="1"/>
  <c r="BF80"/>
  <c r="CB80" s="1"/>
  <c r="BF82"/>
  <c r="CB82" s="1"/>
  <c r="BF84"/>
  <c r="CB84" s="1"/>
  <c r="BF86"/>
  <c r="CB86" s="1"/>
  <c r="BF88"/>
  <c r="CB88" s="1"/>
  <c r="BF90"/>
  <c r="CB90" s="1"/>
  <c r="BF91"/>
  <c r="CB91" s="1"/>
  <c r="BF92"/>
  <c r="CB92" s="1"/>
  <c r="BF93"/>
  <c r="CB93" s="1"/>
  <c r="BF94"/>
  <c r="CB94" s="1"/>
  <c r="BF95"/>
  <c r="CB95" s="1"/>
  <c r="BF6"/>
  <c r="CB6" s="1"/>
  <c r="BF8"/>
  <c r="CB8" s="1"/>
  <c r="BF10"/>
  <c r="CB10" s="1"/>
  <c r="BF12"/>
  <c r="CB12" s="1"/>
  <c r="BF14"/>
  <c r="CB14" s="1"/>
  <c r="BF16"/>
  <c r="CB16" s="1"/>
  <c r="BF18"/>
  <c r="CB18" s="1"/>
  <c r="BF20"/>
  <c r="CB20" s="1"/>
  <c r="BF22"/>
  <c r="CB22" s="1"/>
  <c r="BF24"/>
  <c r="CB24" s="1"/>
  <c r="BF26"/>
  <c r="CB26" s="1"/>
  <c r="BF28"/>
  <c r="CB28" s="1"/>
  <c r="BF30"/>
  <c r="CB30" s="1"/>
  <c r="BF32"/>
  <c r="CB32" s="1"/>
  <c r="BF34"/>
  <c r="CB34" s="1"/>
  <c r="BF36"/>
  <c r="CB36" s="1"/>
  <c r="BF38"/>
  <c r="CB38" s="1"/>
  <c r="BF4"/>
  <c r="CB4" s="1"/>
  <c r="BF5"/>
  <c r="CB5" s="1"/>
  <c r="BF7"/>
  <c r="CB7" s="1"/>
  <c r="BF9"/>
  <c r="CB9" s="1"/>
  <c r="BF11"/>
  <c r="CB11" s="1"/>
  <c r="BF13"/>
  <c r="CB13" s="1"/>
  <c r="BF15"/>
  <c r="CB15" s="1"/>
  <c r="BF17"/>
  <c r="CB17" s="1"/>
  <c r="BF19"/>
  <c r="CB19" s="1"/>
  <c r="BF21"/>
  <c r="CB21" s="1"/>
  <c r="BF23"/>
  <c r="CB23" s="1"/>
  <c r="BF25"/>
  <c r="CB25" s="1"/>
  <c r="BF27"/>
  <c r="CB27" s="1"/>
  <c r="BF29"/>
  <c r="CB29" s="1"/>
  <c r="BF31"/>
  <c r="CB31" s="1"/>
  <c r="BF33"/>
  <c r="CB33" s="1"/>
  <c r="BF35"/>
  <c r="CB35" s="1"/>
  <c r="BF37"/>
  <c r="CB37" s="1"/>
  <c r="BF39"/>
  <c r="CB39" s="1"/>
  <c r="BF96"/>
  <c r="CB96" s="1"/>
  <c r="BF97"/>
  <c r="CB97" s="1"/>
  <c r="BF98"/>
  <c r="CB98" s="1"/>
  <c r="BF99"/>
  <c r="CB99" s="1"/>
  <c r="BF89"/>
  <c r="CB89" s="1"/>
  <c r="BF85"/>
  <c r="CB85" s="1"/>
  <c r="BF81"/>
  <c r="CB81" s="1"/>
  <c r="BF77"/>
  <c r="CB77" s="1"/>
  <c r="BF73"/>
  <c r="CB73" s="1"/>
  <c r="BH40"/>
  <c r="CD40" s="1"/>
  <c r="BH41"/>
  <c r="CD41" s="1"/>
  <c r="BH43"/>
  <c r="CD43" s="1"/>
  <c r="BH45"/>
  <c r="CD45" s="1"/>
  <c r="BH47"/>
  <c r="CD47" s="1"/>
  <c r="BH49"/>
  <c r="CD49" s="1"/>
  <c r="BH51"/>
  <c r="CD51" s="1"/>
  <c r="BH53"/>
  <c r="CD53" s="1"/>
  <c r="BH55"/>
  <c r="CD55" s="1"/>
  <c r="BH57"/>
  <c r="CD57" s="1"/>
  <c r="BH59"/>
  <c r="CD59" s="1"/>
  <c r="BH61"/>
  <c r="CD61" s="1"/>
  <c r="BH63"/>
  <c r="CD63" s="1"/>
  <c r="BH65"/>
  <c r="CD65" s="1"/>
  <c r="BH67"/>
  <c r="CD67" s="1"/>
  <c r="BH69"/>
  <c r="CD69" s="1"/>
  <c r="BH72"/>
  <c r="CD72" s="1"/>
  <c r="BH74"/>
  <c r="CD74" s="1"/>
  <c r="BH76"/>
  <c r="CD76" s="1"/>
  <c r="BH78"/>
  <c r="CD78" s="1"/>
  <c r="BH80"/>
  <c r="CD80" s="1"/>
  <c r="BH82"/>
  <c r="CD82" s="1"/>
  <c r="BH84"/>
  <c r="CD84" s="1"/>
  <c r="BH86"/>
  <c r="CD86" s="1"/>
  <c r="BH88"/>
  <c r="CD88" s="1"/>
  <c r="BH90"/>
  <c r="CD90" s="1"/>
  <c r="BH91"/>
  <c r="CD91" s="1"/>
  <c r="BH92"/>
  <c r="CD92" s="1"/>
  <c r="BH93"/>
  <c r="CD93" s="1"/>
  <c r="BH94"/>
  <c r="CD94" s="1"/>
  <c r="BH95"/>
  <c r="CD95" s="1"/>
  <c r="BH6"/>
  <c r="CD6" s="1"/>
  <c r="BH8"/>
  <c r="CD8" s="1"/>
  <c r="BH10"/>
  <c r="CD10" s="1"/>
  <c r="BH12"/>
  <c r="CD12" s="1"/>
  <c r="BH14"/>
  <c r="CD14" s="1"/>
  <c r="BH16"/>
  <c r="CD16" s="1"/>
  <c r="BH18"/>
  <c r="CD18" s="1"/>
  <c r="BH20"/>
  <c r="CD20" s="1"/>
  <c r="BH22"/>
  <c r="CD22" s="1"/>
  <c r="BH24"/>
  <c r="CD24" s="1"/>
  <c r="BH26"/>
  <c r="CD26" s="1"/>
  <c r="BH28"/>
  <c r="CD28" s="1"/>
  <c r="BH30"/>
  <c r="CD30" s="1"/>
  <c r="BH32"/>
  <c r="CD32" s="1"/>
  <c r="BH34"/>
  <c r="CD34" s="1"/>
  <c r="BH36"/>
  <c r="CD36" s="1"/>
  <c r="BH38"/>
  <c r="CD38" s="1"/>
  <c r="BH4"/>
  <c r="CD4" s="1"/>
  <c r="BH5"/>
  <c r="CD5" s="1"/>
  <c r="BH7"/>
  <c r="CD7" s="1"/>
  <c r="BH9"/>
  <c r="CD9" s="1"/>
  <c r="BH11"/>
  <c r="CD11" s="1"/>
  <c r="BH13"/>
  <c r="CD13" s="1"/>
  <c r="BH15"/>
  <c r="CD15" s="1"/>
  <c r="BH17"/>
  <c r="CD17" s="1"/>
  <c r="BH19"/>
  <c r="CD19" s="1"/>
  <c r="BH21"/>
  <c r="CD21" s="1"/>
  <c r="BH23"/>
  <c r="CD23" s="1"/>
  <c r="BH25"/>
  <c r="CD25" s="1"/>
  <c r="BH27"/>
  <c r="CD27" s="1"/>
  <c r="BH29"/>
  <c r="CD29" s="1"/>
  <c r="BH31"/>
  <c r="CD31" s="1"/>
  <c r="BH33"/>
  <c r="CD33" s="1"/>
  <c r="BH35"/>
  <c r="CD35" s="1"/>
  <c r="BH37"/>
  <c r="CD37" s="1"/>
  <c r="BH39"/>
  <c r="CD39" s="1"/>
  <c r="BH96"/>
  <c r="CD96" s="1"/>
  <c r="BH97"/>
  <c r="CD97" s="1"/>
  <c r="BH98"/>
  <c r="CD98" s="1"/>
  <c r="BH99"/>
  <c r="CD99" s="1"/>
  <c r="BH89"/>
  <c r="CD89" s="1"/>
  <c r="BH85"/>
  <c r="CD85" s="1"/>
  <c r="BH81"/>
  <c r="CD81" s="1"/>
  <c r="BH77"/>
  <c r="CD77" s="1"/>
  <c r="BH73"/>
  <c r="CD73" s="1"/>
  <c r="BJ40"/>
  <c r="CF40" s="1"/>
  <c r="BJ41"/>
  <c r="CF41" s="1"/>
  <c r="BJ43"/>
  <c r="CF43" s="1"/>
  <c r="BJ45"/>
  <c r="CF45" s="1"/>
  <c r="BJ47"/>
  <c r="CF47" s="1"/>
  <c r="BJ49"/>
  <c r="CF49" s="1"/>
  <c r="BJ51"/>
  <c r="CF51" s="1"/>
  <c r="BJ53"/>
  <c r="CF53" s="1"/>
  <c r="BJ55"/>
  <c r="CF55" s="1"/>
  <c r="BJ57"/>
  <c r="CF57" s="1"/>
  <c r="BJ59"/>
  <c r="CF59" s="1"/>
  <c r="BJ61"/>
  <c r="CF61" s="1"/>
  <c r="BJ63"/>
  <c r="CF63" s="1"/>
  <c r="BJ65"/>
  <c r="CF65" s="1"/>
  <c r="BJ67"/>
  <c r="CF67" s="1"/>
  <c r="BJ69"/>
  <c r="CF69" s="1"/>
  <c r="BJ72"/>
  <c r="CF72" s="1"/>
  <c r="BJ74"/>
  <c r="CF74" s="1"/>
  <c r="BJ76"/>
  <c r="CF76" s="1"/>
  <c r="BJ78"/>
  <c r="CF78" s="1"/>
  <c r="BJ80"/>
  <c r="CF80" s="1"/>
  <c r="BJ82"/>
  <c r="CF82" s="1"/>
  <c r="BJ84"/>
  <c r="CF84" s="1"/>
  <c r="BJ86"/>
  <c r="CF86" s="1"/>
  <c r="BJ88"/>
  <c r="CF88" s="1"/>
  <c r="BJ90"/>
  <c r="CF90" s="1"/>
  <c r="BJ91"/>
  <c r="CF91" s="1"/>
  <c r="BJ92"/>
  <c r="CF92" s="1"/>
  <c r="BJ93"/>
  <c r="CF93" s="1"/>
  <c r="BJ94"/>
  <c r="CF94" s="1"/>
  <c r="BJ95"/>
  <c r="CF95" s="1"/>
  <c r="BJ6"/>
  <c r="CF6" s="1"/>
  <c r="BJ8"/>
  <c r="CF8" s="1"/>
  <c r="BJ10"/>
  <c r="CF10" s="1"/>
  <c r="BJ12"/>
  <c r="CF12" s="1"/>
  <c r="BJ14"/>
  <c r="CF14" s="1"/>
  <c r="BJ16"/>
  <c r="CF16" s="1"/>
  <c r="BJ18"/>
  <c r="CF18" s="1"/>
  <c r="BJ20"/>
  <c r="CF20" s="1"/>
  <c r="BJ22"/>
  <c r="CF22" s="1"/>
  <c r="BJ24"/>
  <c r="CF24" s="1"/>
  <c r="BJ26"/>
  <c r="CF26" s="1"/>
  <c r="BJ28"/>
  <c r="CF28" s="1"/>
  <c r="BJ30"/>
  <c r="CF30" s="1"/>
  <c r="BJ32"/>
  <c r="CF32" s="1"/>
  <c r="BJ34"/>
  <c r="CF34" s="1"/>
  <c r="BJ36"/>
  <c r="CF36" s="1"/>
  <c r="BJ38"/>
  <c r="CF38" s="1"/>
  <c r="BJ4"/>
  <c r="CF4" s="1"/>
  <c r="BJ5"/>
  <c r="CF5" s="1"/>
  <c r="BJ7"/>
  <c r="CF7" s="1"/>
  <c r="BJ9"/>
  <c r="CF9" s="1"/>
  <c r="BJ11"/>
  <c r="CF11" s="1"/>
  <c r="BJ13"/>
  <c r="CF13" s="1"/>
  <c r="BJ15"/>
  <c r="CF15" s="1"/>
  <c r="BJ17"/>
  <c r="CF17" s="1"/>
  <c r="BJ19"/>
  <c r="CF19" s="1"/>
  <c r="BJ21"/>
  <c r="CF21" s="1"/>
  <c r="BJ23"/>
  <c r="CF23" s="1"/>
  <c r="BJ25"/>
  <c r="CF25" s="1"/>
  <c r="BJ27"/>
  <c r="CF27" s="1"/>
  <c r="BJ29"/>
  <c r="CF29" s="1"/>
  <c r="BJ31"/>
  <c r="CF31" s="1"/>
  <c r="BJ33"/>
  <c r="CF33" s="1"/>
  <c r="BJ35"/>
  <c r="CF35" s="1"/>
  <c r="BJ37"/>
  <c r="CF37" s="1"/>
  <c r="BJ39"/>
  <c r="CF39" s="1"/>
  <c r="BJ96"/>
  <c r="CF96" s="1"/>
  <c r="BJ97"/>
  <c r="CF97" s="1"/>
  <c r="BJ98"/>
  <c r="CF98" s="1"/>
  <c r="BJ99"/>
  <c r="CF99" s="1"/>
  <c r="BJ89"/>
  <c r="CF89" s="1"/>
  <c r="BJ85"/>
  <c r="CF85" s="1"/>
  <c r="BJ81"/>
  <c r="CF81" s="1"/>
  <c r="BJ77"/>
  <c r="CF77" s="1"/>
  <c r="BJ73"/>
  <c r="CF73" s="1"/>
  <c r="BL40"/>
  <c r="CH40" s="1"/>
  <c r="BL41"/>
  <c r="CH41" s="1"/>
  <c r="BL43"/>
  <c r="CH43" s="1"/>
  <c r="BL45"/>
  <c r="CH45" s="1"/>
  <c r="BL47"/>
  <c r="CH47" s="1"/>
  <c r="BL49"/>
  <c r="CH49" s="1"/>
  <c r="BL51"/>
  <c r="CH51" s="1"/>
  <c r="BL53"/>
  <c r="CH53" s="1"/>
  <c r="BL55"/>
  <c r="CH55" s="1"/>
  <c r="BL57"/>
  <c r="CH57" s="1"/>
  <c r="BL59"/>
  <c r="CH59" s="1"/>
  <c r="BL61"/>
  <c r="CH61" s="1"/>
  <c r="BL63"/>
  <c r="CH63" s="1"/>
  <c r="BL65"/>
  <c r="CH65" s="1"/>
  <c r="BL67"/>
  <c r="CH67" s="1"/>
  <c r="BL72"/>
  <c r="CH72" s="1"/>
  <c r="BL74"/>
  <c r="CH74" s="1"/>
  <c r="BL76"/>
  <c r="CH76" s="1"/>
  <c r="BL78"/>
  <c r="CH78" s="1"/>
  <c r="BL80"/>
  <c r="CH80" s="1"/>
  <c r="BL82"/>
  <c r="CH82" s="1"/>
  <c r="BL84"/>
  <c r="CH84" s="1"/>
  <c r="BL86"/>
  <c r="CH86" s="1"/>
  <c r="BL88"/>
  <c r="CH88" s="1"/>
  <c r="BL90"/>
  <c r="CH90" s="1"/>
  <c r="BL91"/>
  <c r="CH91" s="1"/>
  <c r="BL92"/>
  <c r="CH92" s="1"/>
  <c r="BL93"/>
  <c r="CH93" s="1"/>
  <c r="BL94"/>
  <c r="CH94" s="1"/>
  <c r="BL95"/>
  <c r="CH95" s="1"/>
  <c r="BL69"/>
  <c r="CH69" s="1"/>
  <c r="BL6"/>
  <c r="CH6" s="1"/>
  <c r="BL8"/>
  <c r="CH8" s="1"/>
  <c r="BL10"/>
  <c r="CH10" s="1"/>
  <c r="BL12"/>
  <c r="CH12" s="1"/>
  <c r="BL14"/>
  <c r="CH14" s="1"/>
  <c r="BL16"/>
  <c r="CH16" s="1"/>
  <c r="BL18"/>
  <c r="CH18" s="1"/>
  <c r="BL20"/>
  <c r="CH20" s="1"/>
  <c r="BL22"/>
  <c r="CH22" s="1"/>
  <c r="BL24"/>
  <c r="CH24" s="1"/>
  <c r="BL26"/>
  <c r="CH26" s="1"/>
  <c r="BL28"/>
  <c r="CH28" s="1"/>
  <c r="BL30"/>
  <c r="CH30" s="1"/>
  <c r="BL32"/>
  <c r="CH32" s="1"/>
  <c r="BL34"/>
  <c r="CH34" s="1"/>
  <c r="BL36"/>
  <c r="CH36" s="1"/>
  <c r="BL38"/>
  <c r="CH38" s="1"/>
  <c r="BL4"/>
  <c r="CH4" s="1"/>
  <c r="BL5"/>
  <c r="CH5" s="1"/>
  <c r="BL7"/>
  <c r="CH7" s="1"/>
  <c r="BL9"/>
  <c r="CH9" s="1"/>
  <c r="BL11"/>
  <c r="CH11" s="1"/>
  <c r="BL13"/>
  <c r="CH13" s="1"/>
  <c r="BL15"/>
  <c r="CH15" s="1"/>
  <c r="BL17"/>
  <c r="CH17" s="1"/>
  <c r="BL19"/>
  <c r="CH19" s="1"/>
  <c r="BL21"/>
  <c r="CH21" s="1"/>
  <c r="BL23"/>
  <c r="CH23" s="1"/>
  <c r="BL25"/>
  <c r="CH25" s="1"/>
  <c r="BL27"/>
  <c r="CH27" s="1"/>
  <c r="BL29"/>
  <c r="CH29" s="1"/>
  <c r="BL31"/>
  <c r="CH31" s="1"/>
  <c r="BL33"/>
  <c r="CH33" s="1"/>
  <c r="BL35"/>
  <c r="CH35" s="1"/>
  <c r="BL37"/>
  <c r="CH37" s="1"/>
  <c r="BL39"/>
  <c r="CH39" s="1"/>
  <c r="BL96"/>
  <c r="CH96" s="1"/>
  <c r="BL97"/>
  <c r="CH97" s="1"/>
  <c r="BL98"/>
  <c r="CH98" s="1"/>
  <c r="BL99"/>
  <c r="CH99" s="1"/>
  <c r="BL89"/>
  <c r="CH89" s="1"/>
  <c r="BL85"/>
  <c r="CH85" s="1"/>
  <c r="BL81"/>
  <c r="CH81" s="1"/>
  <c r="BL77"/>
  <c r="CH77" s="1"/>
  <c r="BL73"/>
  <c r="CH73" s="1"/>
  <c r="BP109"/>
  <c r="BP113"/>
  <c r="BP117"/>
  <c r="BP121"/>
  <c r="BP125"/>
  <c r="BP129"/>
  <c r="BP133"/>
  <c r="BP137"/>
  <c r="BP141"/>
  <c r="BP145"/>
  <c r="BP149"/>
  <c r="BP153"/>
  <c r="BP157"/>
  <c r="BP161"/>
  <c r="BP165"/>
  <c r="BP169"/>
  <c r="BP173"/>
  <c r="BP177"/>
  <c r="BP181"/>
  <c r="BP185"/>
  <c r="BP68"/>
  <c r="BP64"/>
  <c r="BP60"/>
  <c r="BP56"/>
  <c r="BP52"/>
  <c r="BP48"/>
  <c r="BP44"/>
  <c r="BP69"/>
  <c r="BP65"/>
  <c r="BP61"/>
  <c r="BP57"/>
  <c r="BP53"/>
  <c r="BP49"/>
  <c r="BP45"/>
  <c r="BP41"/>
  <c r="BZ103"/>
  <c r="BZ111"/>
  <c r="BZ119"/>
  <c r="BZ185"/>
  <c r="AW41"/>
  <c r="BS41" s="1"/>
  <c r="BA41"/>
  <c r="BW41" s="1"/>
  <c r="BE41"/>
  <c r="CA41" s="1"/>
  <c r="BI41"/>
  <c r="CE41" s="1"/>
  <c r="BM41"/>
  <c r="CI41" s="1"/>
  <c r="AU43"/>
  <c r="BQ43" s="1"/>
  <c r="AY43"/>
  <c r="BU43" s="1"/>
  <c r="BC43"/>
  <c r="BY43" s="1"/>
  <c r="BG43"/>
  <c r="CC43" s="1"/>
  <c r="BK43"/>
  <c r="CG43" s="1"/>
  <c r="AW45"/>
  <c r="BS45" s="1"/>
  <c r="BA45"/>
  <c r="BW45" s="1"/>
  <c r="BE45"/>
  <c r="CA45" s="1"/>
  <c r="BI45"/>
  <c r="CE45" s="1"/>
  <c r="BM45"/>
  <c r="CI45" s="1"/>
  <c r="AU47"/>
  <c r="BQ47" s="1"/>
  <c r="AY47"/>
  <c r="BU47" s="1"/>
  <c r="BC47"/>
  <c r="BY47" s="1"/>
  <c r="BG47"/>
  <c r="CC47" s="1"/>
  <c r="BK47"/>
  <c r="CG47" s="1"/>
  <c r="AW49"/>
  <c r="BS49" s="1"/>
  <c r="BA49"/>
  <c r="BW49" s="1"/>
  <c r="BE49"/>
  <c r="CA49" s="1"/>
  <c r="BI49"/>
  <c r="CE49" s="1"/>
  <c r="BM49"/>
  <c r="CI49" s="1"/>
  <c r="AU51"/>
  <c r="BQ51" s="1"/>
  <c r="AY51"/>
  <c r="BU51" s="1"/>
  <c r="BC51"/>
  <c r="BY51" s="1"/>
  <c r="BG51"/>
  <c r="CC51" s="1"/>
  <c r="BK51"/>
  <c r="CG51" s="1"/>
  <c r="AW53"/>
  <c r="BS53" s="1"/>
  <c r="BA53"/>
  <c r="BW53" s="1"/>
  <c r="BE53"/>
  <c r="CA53" s="1"/>
  <c r="BI53"/>
  <c r="CE53" s="1"/>
  <c r="BM53"/>
  <c r="CI53" s="1"/>
  <c r="AU55"/>
  <c r="BQ55" s="1"/>
  <c r="AY55"/>
  <c r="BU55" s="1"/>
  <c r="BC55"/>
  <c r="BY55" s="1"/>
  <c r="BG55"/>
  <c r="CC55" s="1"/>
  <c r="BK55"/>
  <c r="CG55" s="1"/>
  <c r="AW57"/>
  <c r="BS57" s="1"/>
  <c r="BA57"/>
  <c r="BW57" s="1"/>
  <c r="BE57"/>
  <c r="CA57" s="1"/>
  <c r="BI57"/>
  <c r="CE57" s="1"/>
  <c r="BM57"/>
  <c r="CI57" s="1"/>
  <c r="AU59"/>
  <c r="BQ59" s="1"/>
  <c r="AY59"/>
  <c r="BU59" s="1"/>
  <c r="BC59"/>
  <c r="BY59" s="1"/>
  <c r="BG59"/>
  <c r="CC59" s="1"/>
  <c r="BK59"/>
  <c r="CG59" s="1"/>
  <c r="AW61"/>
  <c r="BS61" s="1"/>
  <c r="BA61"/>
  <c r="BW61" s="1"/>
  <c r="BE61"/>
  <c r="CA61" s="1"/>
  <c r="BI61"/>
  <c r="CE61" s="1"/>
  <c r="BM61"/>
  <c r="CI61" s="1"/>
  <c r="AU63"/>
  <c r="BQ63" s="1"/>
  <c r="AY63"/>
  <c r="BU63" s="1"/>
  <c r="BC63"/>
  <c r="BY63" s="1"/>
  <c r="BG63"/>
  <c r="CC63" s="1"/>
  <c r="BK63"/>
  <c r="CG63" s="1"/>
  <c r="AW65"/>
  <c r="BS65" s="1"/>
  <c r="BA65"/>
  <c r="BW65" s="1"/>
  <c r="BE65"/>
  <c r="CA65" s="1"/>
  <c r="BI65"/>
  <c r="CE65" s="1"/>
  <c r="BM65"/>
  <c r="CI65" s="1"/>
  <c r="AU67"/>
  <c r="BQ67" s="1"/>
  <c r="AY67"/>
  <c r="BU67" s="1"/>
  <c r="BC67"/>
  <c r="BY67" s="1"/>
  <c r="BG67"/>
  <c r="CC67" s="1"/>
  <c r="BK67"/>
  <c r="CG67" s="1"/>
  <c r="AW69"/>
  <c r="BS69" s="1"/>
  <c r="BA69"/>
  <c r="BW69" s="1"/>
  <c r="BE69"/>
  <c r="CA69" s="1"/>
  <c r="BI69"/>
  <c r="CE69" s="1"/>
  <c r="BM69"/>
  <c r="CI69" s="1"/>
  <c r="AU71"/>
  <c r="AU100"/>
  <c r="BQ100" s="1"/>
  <c r="AU102"/>
  <c r="BQ102" s="1"/>
  <c r="AU104"/>
  <c r="BQ104" s="1"/>
  <c r="AU106"/>
  <c r="BQ106" s="1"/>
  <c r="AU108"/>
  <c r="BQ108" s="1"/>
  <c r="AU110"/>
  <c r="BQ110" s="1"/>
  <c r="AU112"/>
  <c r="BQ112" s="1"/>
  <c r="AU114"/>
  <c r="BQ114" s="1"/>
  <c r="AU116"/>
  <c r="BQ116" s="1"/>
  <c r="AU118"/>
  <c r="BQ118" s="1"/>
  <c r="AU120"/>
  <c r="BQ120" s="1"/>
  <c r="AU122"/>
  <c r="BQ122" s="1"/>
  <c r="AU124"/>
  <c r="BQ124" s="1"/>
  <c r="AU126"/>
  <c r="BQ126" s="1"/>
  <c r="AU128"/>
  <c r="BQ128" s="1"/>
  <c r="AU130"/>
  <c r="BQ130" s="1"/>
  <c r="AU132"/>
  <c r="BQ132" s="1"/>
  <c r="AU134"/>
  <c r="BQ134" s="1"/>
  <c r="AU136"/>
  <c r="BQ136" s="1"/>
  <c r="AU138"/>
  <c r="BQ138" s="1"/>
  <c r="AU140"/>
  <c r="BQ140" s="1"/>
  <c r="AU142"/>
  <c r="BQ142" s="1"/>
  <c r="AU144"/>
  <c r="BQ144" s="1"/>
  <c r="AU146"/>
  <c r="BQ146" s="1"/>
  <c r="AU148"/>
  <c r="BQ148" s="1"/>
  <c r="AU150"/>
  <c r="BQ150" s="1"/>
  <c r="AU152"/>
  <c r="BQ152" s="1"/>
  <c r="AU154"/>
  <c r="BQ154" s="1"/>
  <c r="AU156"/>
  <c r="BQ156" s="1"/>
  <c r="AU158"/>
  <c r="BQ158" s="1"/>
  <c r="AU160"/>
  <c r="BQ160" s="1"/>
  <c r="AU162"/>
  <c r="BQ162" s="1"/>
  <c r="AU164"/>
  <c r="BQ164" s="1"/>
  <c r="AU166"/>
  <c r="BQ166" s="1"/>
  <c r="AU168"/>
  <c r="BQ168" s="1"/>
  <c r="AU170"/>
  <c r="BQ170" s="1"/>
  <c r="AU172"/>
  <c r="BQ172" s="1"/>
  <c r="AU174"/>
  <c r="BQ174" s="1"/>
  <c r="AU176"/>
  <c r="BQ176" s="1"/>
  <c r="AU178"/>
  <c r="BQ178" s="1"/>
  <c r="AU180"/>
  <c r="BQ180" s="1"/>
  <c r="AU182"/>
  <c r="BQ182" s="1"/>
  <c r="AU184"/>
  <c r="BQ184" s="1"/>
  <c r="AC122"/>
  <c r="AE122"/>
  <c r="AG122"/>
  <c r="AW74"/>
  <c r="BS74" s="1"/>
  <c r="BA74"/>
  <c r="BW74" s="1"/>
  <c r="BE74"/>
  <c r="CA74" s="1"/>
  <c r="BI74"/>
  <c r="CE74" s="1"/>
  <c r="BM74"/>
  <c r="CI74" s="1"/>
  <c r="AW78"/>
  <c r="BS78" s="1"/>
  <c r="BA78"/>
  <c r="BW78" s="1"/>
  <c r="BE78"/>
  <c r="CA78" s="1"/>
  <c r="BI78"/>
  <c r="CE78" s="1"/>
  <c r="BM78"/>
  <c r="CI78" s="1"/>
  <c r="AW82"/>
  <c r="BS82" s="1"/>
  <c r="BA82"/>
  <c r="BW82" s="1"/>
  <c r="BE82"/>
  <c r="CA82" s="1"/>
  <c r="BI82"/>
  <c r="CE82" s="1"/>
  <c r="BM82"/>
  <c r="CI82" s="1"/>
  <c r="AW86"/>
  <c r="BS86" s="1"/>
  <c r="BA86"/>
  <c r="BW86" s="1"/>
  <c r="BE86"/>
  <c r="CA86" s="1"/>
  <c r="BI86"/>
  <c r="CE86" s="1"/>
  <c r="BM86"/>
  <c r="CI86" s="1"/>
  <c r="AU41"/>
  <c r="BQ41" s="1"/>
  <c r="AY41"/>
  <c r="BU41" s="1"/>
  <c r="BC41"/>
  <c r="BY41" s="1"/>
  <c r="BG41"/>
  <c r="CC41" s="1"/>
  <c r="BK41"/>
  <c r="CG41" s="1"/>
  <c r="AV42"/>
  <c r="BR42" s="1"/>
  <c r="AZ42"/>
  <c r="BV42" s="1"/>
  <c r="BD42"/>
  <c r="BH42"/>
  <c r="CD42" s="1"/>
  <c r="BL42"/>
  <c r="CH42" s="1"/>
  <c r="AW43"/>
  <c r="BS43" s="1"/>
  <c r="BA43"/>
  <c r="BW43" s="1"/>
  <c r="BE43"/>
  <c r="CA43" s="1"/>
  <c r="BI43"/>
  <c r="CE43" s="1"/>
  <c r="BM43"/>
  <c r="CI43" s="1"/>
  <c r="AX44"/>
  <c r="BT44" s="1"/>
  <c r="BB44"/>
  <c r="BX44" s="1"/>
  <c r="BF44"/>
  <c r="CB44" s="1"/>
  <c r="BJ44"/>
  <c r="CF44" s="1"/>
  <c r="AU45"/>
  <c r="BQ45" s="1"/>
  <c r="AY45"/>
  <c r="BU45" s="1"/>
  <c r="BC45"/>
  <c r="BY45" s="1"/>
  <c r="BG45"/>
  <c r="CC45" s="1"/>
  <c r="BK45"/>
  <c r="CG45" s="1"/>
  <c r="AV46"/>
  <c r="BR46" s="1"/>
  <c r="AZ46"/>
  <c r="BV46" s="1"/>
  <c r="BD46"/>
  <c r="BH46"/>
  <c r="CD46" s="1"/>
  <c r="BL46"/>
  <c r="CH46" s="1"/>
  <c r="AW47"/>
  <c r="BS47" s="1"/>
  <c r="BA47"/>
  <c r="BW47" s="1"/>
  <c r="BE47"/>
  <c r="CA47" s="1"/>
  <c r="BI47"/>
  <c r="CE47" s="1"/>
  <c r="BM47"/>
  <c r="CI47" s="1"/>
  <c r="AX48"/>
  <c r="BT48" s="1"/>
  <c r="BB48"/>
  <c r="BX48" s="1"/>
  <c r="BF48"/>
  <c r="CB48" s="1"/>
  <c r="BJ48"/>
  <c r="CF48" s="1"/>
  <c r="AU49"/>
  <c r="BQ49" s="1"/>
  <c r="AY49"/>
  <c r="BU49" s="1"/>
  <c r="BC49"/>
  <c r="BY49" s="1"/>
  <c r="BG49"/>
  <c r="CC49" s="1"/>
  <c r="BK49"/>
  <c r="CG49" s="1"/>
  <c r="AV50"/>
  <c r="BR50" s="1"/>
  <c r="AZ50"/>
  <c r="BV50" s="1"/>
  <c r="BD50"/>
  <c r="BH50"/>
  <c r="CD50" s="1"/>
  <c r="BL50"/>
  <c r="CH50" s="1"/>
  <c r="AW51"/>
  <c r="BS51" s="1"/>
  <c r="BA51"/>
  <c r="BW51" s="1"/>
  <c r="BE51"/>
  <c r="CA51" s="1"/>
  <c r="BI51"/>
  <c r="CE51" s="1"/>
  <c r="BM51"/>
  <c r="CI51" s="1"/>
  <c r="AX52"/>
  <c r="BT52" s="1"/>
  <c r="BB52"/>
  <c r="BX52" s="1"/>
  <c r="BF52"/>
  <c r="CB52" s="1"/>
  <c r="BJ52"/>
  <c r="CF52" s="1"/>
  <c r="AU53"/>
  <c r="BQ53" s="1"/>
  <c r="AY53"/>
  <c r="BU53" s="1"/>
  <c r="BC53"/>
  <c r="BY53" s="1"/>
  <c r="BG53"/>
  <c r="CC53" s="1"/>
  <c r="BK53"/>
  <c r="CG53" s="1"/>
  <c r="AV54"/>
  <c r="BR54" s="1"/>
  <c r="AZ54"/>
  <c r="BV54" s="1"/>
  <c r="BD54"/>
  <c r="BH54"/>
  <c r="CD54" s="1"/>
  <c r="BL54"/>
  <c r="CH54" s="1"/>
  <c r="AW55"/>
  <c r="BS55" s="1"/>
  <c r="BA55"/>
  <c r="BW55" s="1"/>
  <c r="BE55"/>
  <c r="CA55" s="1"/>
  <c r="BI55"/>
  <c r="CE55" s="1"/>
  <c r="BM55"/>
  <c r="CI55" s="1"/>
  <c r="AX56"/>
  <c r="BT56" s="1"/>
  <c r="BB56"/>
  <c r="BX56" s="1"/>
  <c r="BF56"/>
  <c r="CB56" s="1"/>
  <c r="BJ56"/>
  <c r="CF56" s="1"/>
  <c r="AU57"/>
  <c r="BQ57" s="1"/>
  <c r="AY57"/>
  <c r="BU57" s="1"/>
  <c r="BC57"/>
  <c r="BY57" s="1"/>
  <c r="BG57"/>
  <c r="CC57" s="1"/>
  <c r="BK57"/>
  <c r="CG57" s="1"/>
  <c r="AV58"/>
  <c r="BR58" s="1"/>
  <c r="AZ58"/>
  <c r="BV58" s="1"/>
  <c r="BD58"/>
  <c r="BH58"/>
  <c r="CD58" s="1"/>
  <c r="BL58"/>
  <c r="CH58" s="1"/>
  <c r="AW59"/>
  <c r="BS59" s="1"/>
  <c r="BA59"/>
  <c r="BW59" s="1"/>
  <c r="BE59"/>
  <c r="CA59" s="1"/>
  <c r="BI59"/>
  <c r="CE59" s="1"/>
  <c r="BM59"/>
  <c r="CI59" s="1"/>
  <c r="AX60"/>
  <c r="BT60" s="1"/>
  <c r="BB60"/>
  <c r="BX60" s="1"/>
  <c r="BF60"/>
  <c r="CB60" s="1"/>
  <c r="BJ60"/>
  <c r="CF60" s="1"/>
  <c r="AU61"/>
  <c r="BQ61" s="1"/>
  <c r="AY61"/>
  <c r="BU61" s="1"/>
  <c r="BC61"/>
  <c r="BY61" s="1"/>
  <c r="BG61"/>
  <c r="CC61" s="1"/>
  <c r="BK61"/>
  <c r="CG61" s="1"/>
  <c r="AV62"/>
  <c r="BR62" s="1"/>
  <c r="AZ62"/>
  <c r="BV62" s="1"/>
  <c r="BD62"/>
  <c r="BH62"/>
  <c r="CD62" s="1"/>
  <c r="BL62"/>
  <c r="CH62" s="1"/>
  <c r="AW63"/>
  <c r="BS63" s="1"/>
  <c r="BA63"/>
  <c r="BW63" s="1"/>
  <c r="BE63"/>
  <c r="CA63" s="1"/>
  <c r="BI63"/>
  <c r="CE63" s="1"/>
  <c r="BM63"/>
  <c r="CI63" s="1"/>
  <c r="AX64"/>
  <c r="BT64" s="1"/>
  <c r="BB64"/>
  <c r="BX64" s="1"/>
  <c r="BF64"/>
  <c r="CB64" s="1"/>
  <c r="BJ64"/>
  <c r="CF64" s="1"/>
  <c r="AU65"/>
  <c r="BQ65" s="1"/>
  <c r="AY65"/>
  <c r="BU65" s="1"/>
  <c r="BC65"/>
  <c r="BY65" s="1"/>
  <c r="BG65"/>
  <c r="CC65" s="1"/>
  <c r="BK65"/>
  <c r="CG65" s="1"/>
  <c r="AV66"/>
  <c r="BR66" s="1"/>
  <c r="AZ66"/>
  <c r="BV66" s="1"/>
  <c r="BD66"/>
  <c r="BH66"/>
  <c r="CD66" s="1"/>
  <c r="BL66"/>
  <c r="CH66" s="1"/>
  <c r="AW67"/>
  <c r="BS67" s="1"/>
  <c r="BA67"/>
  <c r="BW67" s="1"/>
  <c r="BE67"/>
  <c r="CA67" s="1"/>
  <c r="BI67"/>
  <c r="CE67" s="1"/>
  <c r="BM67"/>
  <c r="CI67" s="1"/>
  <c r="AX68"/>
  <c r="BT68" s="1"/>
  <c r="BB68"/>
  <c r="BX68" s="1"/>
  <c r="BF68"/>
  <c r="CB68" s="1"/>
  <c r="BJ68"/>
  <c r="CF68" s="1"/>
  <c r="AU69"/>
  <c r="BQ69" s="1"/>
  <c r="AY69"/>
  <c r="BU69" s="1"/>
  <c r="BC69"/>
  <c r="BY69" s="1"/>
  <c r="BG69"/>
  <c r="CC69" s="1"/>
  <c r="BK69"/>
  <c r="CG69" s="1"/>
  <c r="AV70"/>
  <c r="BR70" s="1"/>
  <c r="AZ70"/>
  <c r="BV70" s="1"/>
  <c r="BD70"/>
  <c r="BH70"/>
  <c r="CD70" s="1"/>
  <c r="BL70"/>
  <c r="CH70" s="1"/>
  <c r="AV100"/>
  <c r="BR100" s="1"/>
  <c r="AZ100"/>
  <c r="BV100" s="1"/>
  <c r="AV101"/>
  <c r="BR101" s="1"/>
  <c r="AZ101"/>
  <c r="BV101" s="1"/>
  <c r="AV102"/>
  <c r="BR102" s="1"/>
  <c r="AZ102"/>
  <c r="BV102" s="1"/>
  <c r="AV103"/>
  <c r="BR103" s="1"/>
  <c r="AZ103"/>
  <c r="BV103" s="1"/>
  <c r="AV104"/>
  <c r="BR104" s="1"/>
  <c r="AZ104"/>
  <c r="BV104" s="1"/>
  <c r="AV105"/>
  <c r="BR105" s="1"/>
  <c r="AZ105"/>
  <c r="BV105" s="1"/>
  <c r="AV106"/>
  <c r="BR106" s="1"/>
  <c r="AZ106"/>
  <c r="BV106" s="1"/>
  <c r="AV107"/>
  <c r="BR107" s="1"/>
  <c r="AZ107"/>
  <c r="BV107" s="1"/>
  <c r="AV108"/>
  <c r="BR108" s="1"/>
  <c r="AZ108"/>
  <c r="BV108" s="1"/>
  <c r="AV109"/>
  <c r="BR109" s="1"/>
  <c r="AZ109"/>
  <c r="BV109" s="1"/>
  <c r="AV110"/>
  <c r="BR110" s="1"/>
  <c r="AZ110"/>
  <c r="BV110" s="1"/>
  <c r="AV111"/>
  <c r="BR111" s="1"/>
  <c r="AZ111"/>
  <c r="BV111" s="1"/>
  <c r="AV112"/>
  <c r="BR112" s="1"/>
  <c r="AZ112"/>
  <c r="BV112" s="1"/>
  <c r="AV113"/>
  <c r="BR113" s="1"/>
  <c r="AZ113"/>
  <c r="BV113" s="1"/>
  <c r="AV114"/>
  <c r="BR114" s="1"/>
  <c r="AZ114"/>
  <c r="BV114" s="1"/>
  <c r="AV115"/>
  <c r="BR115" s="1"/>
  <c r="AZ115"/>
  <c r="BV115" s="1"/>
  <c r="AV116"/>
  <c r="BR116" s="1"/>
  <c r="AZ116"/>
  <c r="BV116" s="1"/>
  <c r="AV117"/>
  <c r="BR117" s="1"/>
  <c r="AZ117"/>
  <c r="BV117" s="1"/>
  <c r="AV118"/>
  <c r="BR118" s="1"/>
  <c r="AZ118"/>
  <c r="BV118" s="1"/>
  <c r="AV119"/>
  <c r="BR119" s="1"/>
  <c r="AZ119"/>
  <c r="BV119" s="1"/>
  <c r="AV120"/>
  <c r="BR120" s="1"/>
  <c r="AZ120"/>
  <c r="BV120" s="1"/>
  <c r="AV121"/>
  <c r="BR121" s="1"/>
  <c r="AZ121"/>
  <c r="BV121" s="1"/>
  <c r="AV122"/>
  <c r="BR122" s="1"/>
  <c r="AZ122"/>
  <c r="BV122" s="1"/>
  <c r="AV123"/>
  <c r="BR123" s="1"/>
  <c r="AZ123"/>
  <c r="BV123" s="1"/>
  <c r="AV124"/>
  <c r="BR124" s="1"/>
  <c r="AZ124"/>
  <c r="BV124" s="1"/>
  <c r="AV125"/>
  <c r="BR125" s="1"/>
  <c r="AZ125"/>
  <c r="BV125" s="1"/>
  <c r="AV126"/>
  <c r="BR126" s="1"/>
  <c r="AZ126"/>
  <c r="BV126" s="1"/>
  <c r="AV127"/>
  <c r="BR127" s="1"/>
  <c r="AZ127"/>
  <c r="BV127" s="1"/>
  <c r="AV128"/>
  <c r="BR128" s="1"/>
  <c r="AZ128"/>
  <c r="BV128" s="1"/>
  <c r="AV129"/>
  <c r="BR129" s="1"/>
  <c r="AZ129"/>
  <c r="BV129" s="1"/>
  <c r="AV130"/>
  <c r="BR130" s="1"/>
  <c r="AZ130"/>
  <c r="BV130" s="1"/>
  <c r="AV131"/>
  <c r="BR131" s="1"/>
  <c r="AZ131"/>
  <c r="BV131" s="1"/>
  <c r="AV132"/>
  <c r="BR132" s="1"/>
  <c r="AZ132"/>
  <c r="BV132" s="1"/>
  <c r="AV133"/>
  <c r="BR133" s="1"/>
  <c r="AZ133"/>
  <c r="BV133" s="1"/>
  <c r="AV134"/>
  <c r="BR134" s="1"/>
  <c r="AZ134"/>
  <c r="BV134" s="1"/>
  <c r="AV135"/>
  <c r="BR135" s="1"/>
  <c r="AZ135"/>
  <c r="BV135" s="1"/>
  <c r="AV136"/>
  <c r="BR136" s="1"/>
  <c r="AZ136"/>
  <c r="BV136" s="1"/>
  <c r="AV137"/>
  <c r="BR137" s="1"/>
  <c r="AZ137"/>
  <c r="BV137" s="1"/>
  <c r="AV138"/>
  <c r="BR138" s="1"/>
  <c r="AZ138"/>
  <c r="BV138" s="1"/>
  <c r="AV139"/>
  <c r="BR139" s="1"/>
  <c r="AZ139"/>
  <c r="BV139" s="1"/>
  <c r="AV140"/>
  <c r="BR140" s="1"/>
  <c r="AZ140"/>
  <c r="BV140" s="1"/>
  <c r="AV141"/>
  <c r="BR141" s="1"/>
  <c r="AZ141"/>
  <c r="BV141" s="1"/>
  <c r="AV142"/>
  <c r="BR142" s="1"/>
  <c r="AZ142"/>
  <c r="BV142" s="1"/>
  <c r="AV143"/>
  <c r="BR143" s="1"/>
  <c r="AZ143"/>
  <c r="BV143" s="1"/>
  <c r="AV144"/>
  <c r="BR144" s="1"/>
  <c r="AZ144"/>
  <c r="BV144" s="1"/>
  <c r="AV145"/>
  <c r="BR145" s="1"/>
  <c r="AZ145"/>
  <c r="BV145" s="1"/>
  <c r="AV146"/>
  <c r="BR146" s="1"/>
  <c r="AZ146"/>
  <c r="BV146" s="1"/>
  <c r="AV147"/>
  <c r="BR147" s="1"/>
  <c r="AZ147"/>
  <c r="BV147" s="1"/>
  <c r="AV148"/>
  <c r="BR148" s="1"/>
  <c r="AZ148"/>
  <c r="BV148" s="1"/>
  <c r="AV149"/>
  <c r="BR149" s="1"/>
  <c r="AZ149"/>
  <c r="BV149" s="1"/>
  <c r="AV150"/>
  <c r="BR150" s="1"/>
  <c r="AZ150"/>
  <c r="BV150" s="1"/>
  <c r="AV151"/>
  <c r="BR151" s="1"/>
  <c r="AZ151"/>
  <c r="BV151" s="1"/>
  <c r="AV152"/>
  <c r="BR152" s="1"/>
  <c r="AZ152"/>
  <c r="BV152" s="1"/>
  <c r="AV153"/>
  <c r="BR153" s="1"/>
  <c r="AZ153"/>
  <c r="BV153" s="1"/>
  <c r="AV154"/>
  <c r="BR154" s="1"/>
  <c r="AZ154"/>
  <c r="BV154" s="1"/>
  <c r="AV155"/>
  <c r="BR155" s="1"/>
  <c r="AZ155"/>
  <c r="BV155" s="1"/>
  <c r="AV156"/>
  <c r="BR156" s="1"/>
  <c r="AZ156"/>
  <c r="BV156" s="1"/>
  <c r="AV157"/>
  <c r="BR157" s="1"/>
  <c r="AZ157"/>
  <c r="BV157" s="1"/>
  <c r="AV158"/>
  <c r="BR158" s="1"/>
  <c r="AZ158"/>
  <c r="BV158" s="1"/>
  <c r="AV159"/>
  <c r="BR159" s="1"/>
  <c r="AZ159"/>
  <c r="BV159" s="1"/>
  <c r="AV160"/>
  <c r="BR160" s="1"/>
  <c r="AZ160"/>
  <c r="BV160" s="1"/>
  <c r="AV161"/>
  <c r="BR161" s="1"/>
  <c r="AZ161"/>
  <c r="BV161" s="1"/>
  <c r="AV162"/>
  <c r="BR162" s="1"/>
  <c r="AZ162"/>
  <c r="BV162" s="1"/>
  <c r="AV163"/>
  <c r="BR163" s="1"/>
  <c r="AZ163"/>
  <c r="BV163" s="1"/>
  <c r="AV164"/>
  <c r="BR164" s="1"/>
  <c r="AZ164"/>
  <c r="BV164" s="1"/>
  <c r="AV165"/>
  <c r="BR165" s="1"/>
  <c r="AZ165"/>
  <c r="BV165" s="1"/>
  <c r="AV166"/>
  <c r="BR166" s="1"/>
  <c r="AZ166"/>
  <c r="BV166" s="1"/>
  <c r="AV167"/>
  <c r="BR167" s="1"/>
  <c r="AZ167"/>
  <c r="BV167" s="1"/>
  <c r="AV168"/>
  <c r="BR168" s="1"/>
  <c r="AZ168"/>
  <c r="BV168" s="1"/>
  <c r="AV169"/>
  <c r="BR169" s="1"/>
  <c r="AZ169"/>
  <c r="BV169" s="1"/>
  <c r="AV170"/>
  <c r="BR170" s="1"/>
  <c r="AZ170"/>
  <c r="BV170" s="1"/>
  <c r="AV171"/>
  <c r="BR171" s="1"/>
  <c r="AZ171"/>
  <c r="BV171" s="1"/>
  <c r="AV172"/>
  <c r="BR172" s="1"/>
  <c r="AZ172"/>
  <c r="BV172" s="1"/>
  <c r="AV173"/>
  <c r="BR173" s="1"/>
  <c r="AZ173"/>
  <c r="BV173" s="1"/>
  <c r="AV174"/>
  <c r="BR174" s="1"/>
  <c r="AZ174"/>
  <c r="BV174" s="1"/>
  <c r="AV175"/>
  <c r="BR175" s="1"/>
  <c r="AZ175"/>
  <c r="BV175" s="1"/>
  <c r="AV176"/>
  <c r="BR176" s="1"/>
  <c r="AZ176"/>
  <c r="BV176" s="1"/>
  <c r="AV177"/>
  <c r="BR177" s="1"/>
  <c r="AZ177"/>
  <c r="BV177" s="1"/>
  <c r="AV178"/>
  <c r="BR178" s="1"/>
  <c r="AZ178"/>
  <c r="BV178" s="1"/>
  <c r="AV179"/>
  <c r="BR179" s="1"/>
  <c r="AZ179"/>
  <c r="BV179" s="1"/>
  <c r="AU186"/>
  <c r="BQ186" s="1"/>
  <c r="AU187"/>
  <c r="BQ187" s="1"/>
  <c r="AU191"/>
  <c r="BQ191" s="1"/>
  <c r="AV186"/>
  <c r="BR186" s="1"/>
  <c r="AV187"/>
  <c r="BR187" s="1"/>
  <c r="AV191"/>
  <c r="BR191" s="1"/>
  <c r="AX186"/>
  <c r="BT186" s="1"/>
  <c r="AX187"/>
  <c r="BT187" s="1"/>
  <c r="AX191"/>
  <c r="BT191" s="1"/>
  <c r="AZ186"/>
  <c r="BV186" s="1"/>
  <c r="AZ187"/>
  <c r="BV187" s="1"/>
  <c r="AZ191"/>
  <c r="BV191" s="1"/>
  <c r="BB186"/>
  <c r="BX186" s="1"/>
  <c r="BB187"/>
  <c r="BX187" s="1"/>
  <c r="BB191"/>
  <c r="BX191" s="1"/>
  <c r="AU101"/>
  <c r="BQ101" s="1"/>
  <c r="BC101"/>
  <c r="BY101" s="1"/>
  <c r="AU103"/>
  <c r="BQ103" s="1"/>
  <c r="BC103"/>
  <c r="BY103" s="1"/>
  <c r="AU105"/>
  <c r="BQ105" s="1"/>
  <c r="BC105"/>
  <c r="BY105" s="1"/>
  <c r="AU107"/>
  <c r="BQ107" s="1"/>
  <c r="BC107"/>
  <c r="BY107" s="1"/>
  <c r="AU109"/>
  <c r="BQ109" s="1"/>
  <c r="BC109"/>
  <c r="BY109" s="1"/>
  <c r="AU111"/>
  <c r="BQ111" s="1"/>
  <c r="BC111"/>
  <c r="BY111" s="1"/>
  <c r="AU113"/>
  <c r="BQ113" s="1"/>
  <c r="BC113"/>
  <c r="BY113" s="1"/>
  <c r="AU115"/>
  <c r="BQ115" s="1"/>
  <c r="BC115"/>
  <c r="BY115" s="1"/>
  <c r="AU117"/>
  <c r="BQ117" s="1"/>
  <c r="BC117"/>
  <c r="BY117" s="1"/>
  <c r="AU119"/>
  <c r="BQ119" s="1"/>
  <c r="BC119"/>
  <c r="BY119" s="1"/>
  <c r="AU121"/>
  <c r="BQ121" s="1"/>
  <c r="BC121"/>
  <c r="BY121" s="1"/>
  <c r="AU123"/>
  <c r="BQ123" s="1"/>
  <c r="BC123"/>
  <c r="BY123" s="1"/>
  <c r="AU125"/>
  <c r="BQ125" s="1"/>
  <c r="BC125"/>
  <c r="BY125" s="1"/>
  <c r="AU127"/>
  <c r="BQ127" s="1"/>
  <c r="BC127"/>
  <c r="BY127" s="1"/>
  <c r="AU129"/>
  <c r="BQ129" s="1"/>
  <c r="BC129"/>
  <c r="BY129" s="1"/>
  <c r="AU131"/>
  <c r="BQ131" s="1"/>
  <c r="BC131"/>
  <c r="BY131" s="1"/>
  <c r="AU133"/>
  <c r="BQ133" s="1"/>
  <c r="BC133"/>
  <c r="BY133" s="1"/>
  <c r="AU135"/>
  <c r="BQ135" s="1"/>
  <c r="BC135"/>
  <c r="BY135" s="1"/>
  <c r="AU137"/>
  <c r="BQ137" s="1"/>
  <c r="BC137"/>
  <c r="BY137" s="1"/>
  <c r="AU139"/>
  <c r="BQ139" s="1"/>
  <c r="BC139"/>
  <c r="BY139" s="1"/>
  <c r="AU141"/>
  <c r="BQ141" s="1"/>
  <c r="BC141"/>
  <c r="BY141" s="1"/>
  <c r="AU143"/>
  <c r="BQ143" s="1"/>
  <c r="BC143"/>
  <c r="BY143" s="1"/>
  <c r="AU145"/>
  <c r="BQ145" s="1"/>
  <c r="BC145"/>
  <c r="BY145" s="1"/>
  <c r="AU147"/>
  <c r="BQ147" s="1"/>
  <c r="BC147"/>
  <c r="BY147" s="1"/>
  <c r="AU149"/>
  <c r="BQ149" s="1"/>
  <c r="BC149"/>
  <c r="BY149" s="1"/>
  <c r="AU151"/>
  <c r="BQ151" s="1"/>
  <c r="BC151"/>
  <c r="BY151" s="1"/>
  <c r="AU153"/>
  <c r="BQ153" s="1"/>
  <c r="BC153"/>
  <c r="BY153" s="1"/>
  <c r="AU155"/>
  <c r="BQ155" s="1"/>
  <c r="BC155"/>
  <c r="BY155" s="1"/>
  <c r="AU157"/>
  <c r="BQ157" s="1"/>
  <c r="BC157"/>
  <c r="BY157" s="1"/>
  <c r="AU159"/>
  <c r="BQ159" s="1"/>
  <c r="BC159"/>
  <c r="BY159" s="1"/>
  <c r="AU161"/>
  <c r="BQ161" s="1"/>
  <c r="BC161"/>
  <c r="BY161" s="1"/>
  <c r="AU163"/>
  <c r="BQ163" s="1"/>
  <c r="BC163"/>
  <c r="BY163" s="1"/>
  <c r="AU165"/>
  <c r="BQ165" s="1"/>
  <c r="BC165"/>
  <c r="BY165" s="1"/>
  <c r="AU167"/>
  <c r="BQ167" s="1"/>
  <c r="BC167"/>
  <c r="BY167" s="1"/>
  <c r="AU169"/>
  <c r="BQ169" s="1"/>
  <c r="BC169"/>
  <c r="BY169" s="1"/>
  <c r="AU171"/>
  <c r="BQ171" s="1"/>
  <c r="BC171"/>
  <c r="BY171" s="1"/>
  <c r="AU173"/>
  <c r="BQ173" s="1"/>
  <c r="BC173"/>
  <c r="BY173" s="1"/>
  <c r="AU175"/>
  <c r="BQ175" s="1"/>
  <c r="BC175"/>
  <c r="BY175" s="1"/>
  <c r="AU177"/>
  <c r="BQ177" s="1"/>
  <c r="BC177"/>
  <c r="BY177" s="1"/>
  <c r="AU179"/>
  <c r="BQ179" s="1"/>
  <c r="BC179"/>
  <c r="BY179" s="1"/>
  <c r="AU181"/>
  <c r="BQ181" s="1"/>
  <c r="BC181"/>
  <c r="BY181" s="1"/>
  <c r="AU183"/>
  <c r="BQ183" s="1"/>
  <c r="BC183"/>
  <c r="BY183" s="1"/>
  <c r="AU185"/>
  <c r="BQ185" s="1"/>
  <c r="BC185"/>
  <c r="BY185" s="1"/>
  <c r="AU188"/>
  <c r="BQ188" s="1"/>
  <c r="AU189"/>
  <c r="BQ189" s="1"/>
  <c r="AU190"/>
  <c r="BQ190" s="1"/>
  <c r="AV188"/>
  <c r="BR188" s="1"/>
  <c r="AV189"/>
  <c r="BR189" s="1"/>
  <c r="AV190"/>
  <c r="BR190" s="1"/>
  <c r="AX188"/>
  <c r="BT188" s="1"/>
  <c r="AX189"/>
  <c r="BT189" s="1"/>
  <c r="AX190"/>
  <c r="BT190" s="1"/>
  <c r="AZ188"/>
  <c r="BV188" s="1"/>
  <c r="AZ189"/>
  <c r="BV189" s="1"/>
  <c r="AZ190"/>
  <c r="BV190" s="1"/>
  <c r="BB188"/>
  <c r="BX188" s="1"/>
  <c r="BB189"/>
  <c r="BX189" s="1"/>
  <c r="BB190"/>
  <c r="BX190" s="1"/>
  <c r="BC186"/>
  <c r="BY186" s="1"/>
  <c r="BC187"/>
  <c r="BY187" s="1"/>
  <c r="BC188"/>
  <c r="BY188" s="1"/>
  <c r="BC189"/>
  <c r="BY189" s="1"/>
  <c r="BC190"/>
  <c r="BY190" s="1"/>
  <c r="BC191"/>
  <c r="BY191" s="1"/>
  <c r="AV71"/>
  <c r="BR71" s="1"/>
  <c r="AZ71"/>
  <c r="BV71" s="1"/>
  <c r="BD71"/>
  <c r="BH71"/>
  <c r="CD71" s="1"/>
  <c r="BL71"/>
  <c r="CH71" s="1"/>
  <c r="AU74"/>
  <c r="AY74"/>
  <c r="BU74" s="1"/>
  <c r="BC74"/>
  <c r="BY74" s="1"/>
  <c r="BG74"/>
  <c r="CC74" s="1"/>
  <c r="BK74"/>
  <c r="CG74" s="1"/>
  <c r="AV75"/>
  <c r="BR75" s="1"/>
  <c r="AZ75"/>
  <c r="BV75" s="1"/>
  <c r="BD75"/>
  <c r="BH75"/>
  <c r="CD75" s="1"/>
  <c r="BL75"/>
  <c r="CH75" s="1"/>
  <c r="AU78"/>
  <c r="AY78"/>
  <c r="BU78" s="1"/>
  <c r="BC78"/>
  <c r="BY78" s="1"/>
  <c r="BG78"/>
  <c r="CC78" s="1"/>
  <c r="BK78"/>
  <c r="CG78" s="1"/>
  <c r="AV79"/>
  <c r="BR79" s="1"/>
  <c r="AZ79"/>
  <c r="BV79" s="1"/>
  <c r="BD79"/>
  <c r="BH79"/>
  <c r="CD79" s="1"/>
  <c r="BL79"/>
  <c r="CH79" s="1"/>
  <c r="AU82"/>
  <c r="AY82"/>
  <c r="BU82" s="1"/>
  <c r="BC82"/>
  <c r="BY82" s="1"/>
  <c r="BG82"/>
  <c r="CC82" s="1"/>
  <c r="BK82"/>
  <c r="CG82" s="1"/>
  <c r="AV83"/>
  <c r="BR83" s="1"/>
  <c r="AZ83"/>
  <c r="BV83" s="1"/>
  <c r="BD83"/>
  <c r="BH83"/>
  <c r="CD83" s="1"/>
  <c r="BL83"/>
  <c r="CH83" s="1"/>
  <c r="AU86"/>
  <c r="AY86"/>
  <c r="BU86" s="1"/>
  <c r="BC86"/>
  <c r="BY86" s="1"/>
  <c r="BG86"/>
  <c r="CC86" s="1"/>
  <c r="BK86"/>
  <c r="CG86" s="1"/>
  <c r="AV87"/>
  <c r="BR87" s="1"/>
  <c r="AZ87"/>
  <c r="BV87" s="1"/>
  <c r="BD87"/>
  <c r="BH87"/>
  <c r="CD87" s="1"/>
  <c r="BL87"/>
  <c r="CH87" s="1"/>
  <c r="BZ141"/>
  <c r="BZ145"/>
  <c r="BZ153"/>
  <c r="BZ157"/>
  <c r="BZ161"/>
  <c r="BZ165"/>
  <c r="BZ169"/>
  <c r="BZ177"/>
  <c r="BE100"/>
  <c r="CA100" s="1"/>
  <c r="BE101"/>
  <c r="CA101" s="1"/>
  <c r="BE102"/>
  <c r="CA102" s="1"/>
  <c r="BE103"/>
  <c r="CA103" s="1"/>
  <c r="BE104"/>
  <c r="CA104" s="1"/>
  <c r="BE105"/>
  <c r="CA105" s="1"/>
  <c r="BE106"/>
  <c r="CA106" s="1"/>
  <c r="BE107"/>
  <c r="CA107" s="1"/>
  <c r="BE108"/>
  <c r="CA108" s="1"/>
  <c r="BE109"/>
  <c r="CA109" s="1"/>
  <c r="BE110"/>
  <c r="CA110" s="1"/>
  <c r="BE111"/>
  <c r="CA111" s="1"/>
  <c r="BE112"/>
  <c r="CA112" s="1"/>
  <c r="BE113"/>
  <c r="CA113" s="1"/>
  <c r="BE114"/>
  <c r="CA114" s="1"/>
  <c r="BE115"/>
  <c r="CA115" s="1"/>
  <c r="BE116"/>
  <c r="CA116" s="1"/>
  <c r="BE117"/>
  <c r="CA117" s="1"/>
  <c r="BE118"/>
  <c r="CA118" s="1"/>
  <c r="BE119"/>
  <c r="CA119" s="1"/>
  <c r="BE120"/>
  <c r="CA120" s="1"/>
  <c r="BE121"/>
  <c r="CA121" s="1"/>
  <c r="BE122"/>
  <c r="CA122" s="1"/>
  <c r="BE123"/>
  <c r="CA123" s="1"/>
  <c r="BE124"/>
  <c r="CA124" s="1"/>
  <c r="BE125"/>
  <c r="CA125" s="1"/>
  <c r="BE126"/>
  <c r="CA126" s="1"/>
  <c r="BE127"/>
  <c r="CA127" s="1"/>
  <c r="BE128"/>
  <c r="CA128" s="1"/>
  <c r="BE129"/>
  <c r="CA129" s="1"/>
  <c r="BE130"/>
  <c r="CA130" s="1"/>
  <c r="BE131"/>
  <c r="CA131" s="1"/>
  <c r="BE132"/>
  <c r="CA132" s="1"/>
  <c r="BE133"/>
  <c r="CA133" s="1"/>
  <c r="BE134"/>
  <c r="CA134" s="1"/>
  <c r="BE135"/>
  <c r="CA135" s="1"/>
  <c r="BE136"/>
  <c r="CA136" s="1"/>
  <c r="BE137"/>
  <c r="CA137" s="1"/>
  <c r="BE138"/>
  <c r="CA138" s="1"/>
  <c r="BE139"/>
  <c r="CA139" s="1"/>
  <c r="BE140"/>
  <c r="CA140" s="1"/>
  <c r="BE141"/>
  <c r="CA141" s="1"/>
  <c r="BE142"/>
  <c r="CA142" s="1"/>
  <c r="BE143"/>
  <c r="CA143" s="1"/>
  <c r="BE144"/>
  <c r="CA144" s="1"/>
  <c r="BE145"/>
  <c r="CA145" s="1"/>
  <c r="BE146"/>
  <c r="CA146" s="1"/>
  <c r="BE147"/>
  <c r="CA147" s="1"/>
  <c r="BE148"/>
  <c r="CA148" s="1"/>
  <c r="BE149"/>
  <c r="CA149" s="1"/>
  <c r="BE150"/>
  <c r="CA150" s="1"/>
  <c r="BE151"/>
  <c r="CA151" s="1"/>
  <c r="BE152"/>
  <c r="CA152" s="1"/>
  <c r="BE153"/>
  <c r="CA153" s="1"/>
  <c r="BE154"/>
  <c r="CA154" s="1"/>
  <c r="BE155"/>
  <c r="CA155" s="1"/>
  <c r="BE156"/>
  <c r="CA156" s="1"/>
  <c r="BE157"/>
  <c r="CA157" s="1"/>
  <c r="BE158"/>
  <c r="CA158" s="1"/>
  <c r="BE159"/>
  <c r="CA159" s="1"/>
  <c r="BE160"/>
  <c r="CA160" s="1"/>
  <c r="BE161"/>
  <c r="CA161" s="1"/>
  <c r="BE162"/>
  <c r="CA162" s="1"/>
  <c r="BE163"/>
  <c r="CA163" s="1"/>
  <c r="BE164"/>
  <c r="CA164" s="1"/>
  <c r="BE165"/>
  <c r="CA165" s="1"/>
  <c r="BE166"/>
  <c r="CA166" s="1"/>
  <c r="BE167"/>
  <c r="CA167" s="1"/>
  <c r="BE168"/>
  <c r="CA168" s="1"/>
  <c r="BE169"/>
  <c r="CA169" s="1"/>
  <c r="BE170"/>
  <c r="CA170" s="1"/>
  <c r="BE171"/>
  <c r="CA171" s="1"/>
  <c r="BE172"/>
  <c r="CA172" s="1"/>
  <c r="BE173"/>
  <c r="CA173" s="1"/>
  <c r="BE174"/>
  <c r="CA174" s="1"/>
  <c r="BE175"/>
  <c r="CA175" s="1"/>
  <c r="BE176"/>
  <c r="CA176" s="1"/>
  <c r="BE177"/>
  <c r="CA177" s="1"/>
  <c r="BE178"/>
  <c r="CA178" s="1"/>
  <c r="BE179"/>
  <c r="CA179" s="1"/>
  <c r="BE180"/>
  <c r="CA180" s="1"/>
  <c r="BE181"/>
  <c r="CA181" s="1"/>
  <c r="BE182"/>
  <c r="CA182" s="1"/>
  <c r="BE183"/>
  <c r="CA183" s="1"/>
  <c r="BE184"/>
  <c r="CA184" s="1"/>
  <c r="BE185"/>
  <c r="CA185" s="1"/>
  <c r="BE186"/>
  <c r="CA186" s="1"/>
  <c r="BE187"/>
  <c r="CA187" s="1"/>
  <c r="BE188"/>
  <c r="CA188" s="1"/>
  <c r="BE189"/>
  <c r="CA189" s="1"/>
  <c r="BE190"/>
  <c r="CA190" s="1"/>
  <c r="BE191"/>
  <c r="CA191" s="1"/>
  <c r="BE192"/>
  <c r="CA192" s="1"/>
  <c r="BE193"/>
  <c r="CA193" s="1"/>
  <c r="BE194"/>
  <c r="CA194" s="1"/>
  <c r="BE195"/>
  <c r="CA195" s="1"/>
  <c r="BG100"/>
  <c r="CC100" s="1"/>
  <c r="BG101"/>
  <c r="CC101" s="1"/>
  <c r="BG102"/>
  <c r="CC102" s="1"/>
  <c r="BG103"/>
  <c r="CC103" s="1"/>
  <c r="BG104"/>
  <c r="CC104" s="1"/>
  <c r="BG105"/>
  <c r="CC105" s="1"/>
  <c r="BG106"/>
  <c r="CC106" s="1"/>
  <c r="BG107"/>
  <c r="CC107" s="1"/>
  <c r="BG108"/>
  <c r="CC108" s="1"/>
  <c r="BG109"/>
  <c r="CC109" s="1"/>
  <c r="BG110"/>
  <c r="CC110" s="1"/>
  <c r="BG111"/>
  <c r="CC111" s="1"/>
  <c r="BG112"/>
  <c r="CC112" s="1"/>
  <c r="BG113"/>
  <c r="CC113" s="1"/>
  <c r="BG114"/>
  <c r="CC114" s="1"/>
  <c r="BG115"/>
  <c r="CC115" s="1"/>
  <c r="BG116"/>
  <c r="CC116" s="1"/>
  <c r="BG117"/>
  <c r="CC117" s="1"/>
  <c r="BG118"/>
  <c r="CC118" s="1"/>
  <c r="BG119"/>
  <c r="CC119" s="1"/>
  <c r="BG120"/>
  <c r="CC120" s="1"/>
  <c r="BG121"/>
  <c r="CC121" s="1"/>
  <c r="BG122"/>
  <c r="CC122" s="1"/>
  <c r="BG123"/>
  <c r="CC123" s="1"/>
  <c r="BG124"/>
  <c r="CC124" s="1"/>
  <c r="BG125"/>
  <c r="CC125" s="1"/>
  <c r="BG126"/>
  <c r="CC126" s="1"/>
  <c r="BG127"/>
  <c r="CC127" s="1"/>
  <c r="BG128"/>
  <c r="CC128" s="1"/>
  <c r="BG129"/>
  <c r="CC129" s="1"/>
  <c r="BG130"/>
  <c r="CC130" s="1"/>
  <c r="BG131"/>
  <c r="CC131" s="1"/>
  <c r="BG132"/>
  <c r="CC132" s="1"/>
  <c r="BG133"/>
  <c r="CC133" s="1"/>
  <c r="BG134"/>
  <c r="CC134" s="1"/>
  <c r="BG135"/>
  <c r="CC135" s="1"/>
  <c r="BG136"/>
  <c r="CC136" s="1"/>
  <c r="BG137"/>
  <c r="CC137" s="1"/>
  <c r="BG138"/>
  <c r="CC138" s="1"/>
  <c r="BG139"/>
  <c r="CC139" s="1"/>
  <c r="BG140"/>
  <c r="CC140" s="1"/>
  <c r="BG141"/>
  <c r="CC141" s="1"/>
  <c r="BG142"/>
  <c r="CC142" s="1"/>
  <c r="BG143"/>
  <c r="CC143" s="1"/>
  <c r="BG144"/>
  <c r="CC144" s="1"/>
  <c r="BG145"/>
  <c r="CC145" s="1"/>
  <c r="BG146"/>
  <c r="CC146" s="1"/>
  <c r="BG147"/>
  <c r="CC147" s="1"/>
  <c r="BG148"/>
  <c r="CC148" s="1"/>
  <c r="BG149"/>
  <c r="CC149" s="1"/>
  <c r="BG150"/>
  <c r="CC150" s="1"/>
  <c r="BG151"/>
  <c r="CC151" s="1"/>
  <c r="BG152"/>
  <c r="CC152" s="1"/>
  <c r="BG153"/>
  <c r="CC153" s="1"/>
  <c r="BG154"/>
  <c r="CC154" s="1"/>
  <c r="BG155"/>
  <c r="CC155" s="1"/>
  <c r="BG156"/>
  <c r="CC156" s="1"/>
  <c r="BG157"/>
  <c r="CC157" s="1"/>
  <c r="BG158"/>
  <c r="CC158" s="1"/>
  <c r="BG159"/>
  <c r="CC159" s="1"/>
  <c r="BG160"/>
  <c r="CC160" s="1"/>
  <c r="BG161"/>
  <c r="CC161" s="1"/>
  <c r="BG162"/>
  <c r="CC162" s="1"/>
  <c r="BG163"/>
  <c r="CC163" s="1"/>
  <c r="BG164"/>
  <c r="CC164" s="1"/>
  <c r="BG165"/>
  <c r="CC165" s="1"/>
  <c r="BG166"/>
  <c r="CC166" s="1"/>
  <c r="BG167"/>
  <c r="CC167" s="1"/>
  <c r="BG168"/>
  <c r="CC168" s="1"/>
  <c r="BG169"/>
  <c r="CC169" s="1"/>
  <c r="BG170"/>
  <c r="CC170" s="1"/>
  <c r="BG171"/>
  <c r="CC171" s="1"/>
  <c r="BG172"/>
  <c r="CC172" s="1"/>
  <c r="BG173"/>
  <c r="CC173" s="1"/>
  <c r="BG174"/>
  <c r="CC174" s="1"/>
  <c r="BG175"/>
  <c r="CC175" s="1"/>
  <c r="BG176"/>
  <c r="CC176" s="1"/>
  <c r="BG177"/>
  <c r="CC177" s="1"/>
  <c r="BG178"/>
  <c r="CC178" s="1"/>
  <c r="BG179"/>
  <c r="CC179" s="1"/>
  <c r="BG180"/>
  <c r="CC180" s="1"/>
  <c r="BG181"/>
  <c r="CC181" s="1"/>
  <c r="BG182"/>
  <c r="CC182" s="1"/>
  <c r="BG183"/>
  <c r="CC183" s="1"/>
  <c r="BG184"/>
  <c r="CC184" s="1"/>
  <c r="BG185"/>
  <c r="CC185" s="1"/>
  <c r="BG186"/>
  <c r="CC186" s="1"/>
  <c r="BG187"/>
  <c r="CC187" s="1"/>
  <c r="BG188"/>
  <c r="CC188" s="1"/>
  <c r="BG189"/>
  <c r="CC189" s="1"/>
  <c r="BG190"/>
  <c r="CC190" s="1"/>
  <c r="BG191"/>
  <c r="CC191" s="1"/>
  <c r="BG192"/>
  <c r="CC192" s="1"/>
  <c r="BG193"/>
  <c r="CC193" s="1"/>
  <c r="BG194"/>
  <c r="CC194" s="1"/>
  <c r="BG195"/>
  <c r="CC195" s="1"/>
  <c r="BI100"/>
  <c r="CE100" s="1"/>
  <c r="BI101"/>
  <c r="CE101" s="1"/>
  <c r="BI102"/>
  <c r="CE102" s="1"/>
  <c r="BI103"/>
  <c r="CE103" s="1"/>
  <c r="BI104"/>
  <c r="CE104" s="1"/>
  <c r="BI105"/>
  <c r="CE105" s="1"/>
  <c r="BI106"/>
  <c r="CE106" s="1"/>
  <c r="BI107"/>
  <c r="CE107" s="1"/>
  <c r="BI108"/>
  <c r="CE108" s="1"/>
  <c r="BI109"/>
  <c r="CE109" s="1"/>
  <c r="BI110"/>
  <c r="CE110" s="1"/>
  <c r="BI111"/>
  <c r="CE111" s="1"/>
  <c r="BI112"/>
  <c r="CE112" s="1"/>
  <c r="BI113"/>
  <c r="CE113" s="1"/>
  <c r="BI114"/>
  <c r="CE114" s="1"/>
  <c r="BI115"/>
  <c r="CE115" s="1"/>
  <c r="BI116"/>
  <c r="CE116" s="1"/>
  <c r="BI117"/>
  <c r="CE117" s="1"/>
  <c r="BI118"/>
  <c r="CE118" s="1"/>
  <c r="BI119"/>
  <c r="CE119" s="1"/>
  <c r="BI120"/>
  <c r="CE120" s="1"/>
  <c r="BI121"/>
  <c r="CE121" s="1"/>
  <c r="BI122"/>
  <c r="CE122" s="1"/>
  <c r="BI123"/>
  <c r="CE123" s="1"/>
  <c r="BI124"/>
  <c r="CE124" s="1"/>
  <c r="BI125"/>
  <c r="CE125" s="1"/>
  <c r="BI126"/>
  <c r="CE126" s="1"/>
  <c r="BI127"/>
  <c r="CE127" s="1"/>
  <c r="BI128"/>
  <c r="CE128" s="1"/>
  <c r="BI129"/>
  <c r="CE129" s="1"/>
  <c r="BI130"/>
  <c r="CE130" s="1"/>
  <c r="BI131"/>
  <c r="CE131" s="1"/>
  <c r="BI132"/>
  <c r="CE132" s="1"/>
  <c r="BI133"/>
  <c r="CE133" s="1"/>
  <c r="BI134"/>
  <c r="CE134" s="1"/>
  <c r="BI135"/>
  <c r="CE135" s="1"/>
  <c r="BI136"/>
  <c r="CE136" s="1"/>
  <c r="BI137"/>
  <c r="CE137" s="1"/>
  <c r="BI138"/>
  <c r="CE138" s="1"/>
  <c r="BI139"/>
  <c r="CE139" s="1"/>
  <c r="BI140"/>
  <c r="CE140" s="1"/>
  <c r="BI141"/>
  <c r="CE141" s="1"/>
  <c r="BI142"/>
  <c r="CE142" s="1"/>
  <c r="BI143"/>
  <c r="CE143" s="1"/>
  <c r="BI144"/>
  <c r="CE144" s="1"/>
  <c r="BI145"/>
  <c r="CE145" s="1"/>
  <c r="BI146"/>
  <c r="CE146" s="1"/>
  <c r="BI147"/>
  <c r="CE147" s="1"/>
  <c r="BI148"/>
  <c r="CE148" s="1"/>
  <c r="BI149"/>
  <c r="CE149" s="1"/>
  <c r="BI150"/>
  <c r="CE150" s="1"/>
  <c r="BI151"/>
  <c r="CE151" s="1"/>
  <c r="BI152"/>
  <c r="CE152" s="1"/>
  <c r="BI153"/>
  <c r="CE153" s="1"/>
  <c r="BI154"/>
  <c r="CE154" s="1"/>
  <c r="BI155"/>
  <c r="CE155" s="1"/>
  <c r="BI156"/>
  <c r="CE156" s="1"/>
  <c r="BI157"/>
  <c r="CE157" s="1"/>
  <c r="BI158"/>
  <c r="CE158" s="1"/>
  <c r="BI159"/>
  <c r="CE159" s="1"/>
  <c r="BI160"/>
  <c r="CE160" s="1"/>
  <c r="BI161"/>
  <c r="CE161" s="1"/>
  <c r="BI162"/>
  <c r="CE162" s="1"/>
  <c r="BI163"/>
  <c r="CE163" s="1"/>
  <c r="BI164"/>
  <c r="CE164" s="1"/>
  <c r="BI165"/>
  <c r="CE165" s="1"/>
  <c r="BI166"/>
  <c r="CE166" s="1"/>
  <c r="BI167"/>
  <c r="CE167" s="1"/>
  <c r="BI168"/>
  <c r="CE168" s="1"/>
  <c r="BI169"/>
  <c r="CE169" s="1"/>
  <c r="BI170"/>
  <c r="CE170" s="1"/>
  <c r="BI171"/>
  <c r="CE171" s="1"/>
  <c r="BI172"/>
  <c r="CE172" s="1"/>
  <c r="BI173"/>
  <c r="CE173" s="1"/>
  <c r="BI174"/>
  <c r="CE174" s="1"/>
  <c r="BI175"/>
  <c r="CE175" s="1"/>
  <c r="BI176"/>
  <c r="CE176" s="1"/>
  <c r="BI177"/>
  <c r="CE177" s="1"/>
  <c r="BI178"/>
  <c r="CE178" s="1"/>
  <c r="BI179"/>
  <c r="CE179" s="1"/>
  <c r="BI180"/>
  <c r="CE180" s="1"/>
  <c r="BI181"/>
  <c r="CE181" s="1"/>
  <c r="BI182"/>
  <c r="CE182" s="1"/>
  <c r="BI183"/>
  <c r="CE183" s="1"/>
  <c r="BI184"/>
  <c r="CE184" s="1"/>
  <c r="BI185"/>
  <c r="CE185" s="1"/>
  <c r="BI186"/>
  <c r="CE186" s="1"/>
  <c r="BI187"/>
  <c r="CE187" s="1"/>
  <c r="BI188"/>
  <c r="CE188" s="1"/>
  <c r="BI189"/>
  <c r="CE189" s="1"/>
  <c r="BI190"/>
  <c r="CE190" s="1"/>
  <c r="BI191"/>
  <c r="CE191" s="1"/>
  <c r="BI192"/>
  <c r="CE192" s="1"/>
  <c r="BI193"/>
  <c r="CE193" s="1"/>
  <c r="BI194"/>
  <c r="CE194" s="1"/>
  <c r="BI195"/>
  <c r="CE195" s="1"/>
  <c r="BK100"/>
  <c r="CG100" s="1"/>
  <c r="BK101"/>
  <c r="CG101" s="1"/>
  <c r="BK102"/>
  <c r="CG102" s="1"/>
  <c r="BK103"/>
  <c r="CG103" s="1"/>
  <c r="BK104"/>
  <c r="CG104" s="1"/>
  <c r="BK105"/>
  <c r="CG105" s="1"/>
  <c r="BK106"/>
  <c r="CG106" s="1"/>
  <c r="BK107"/>
  <c r="CG107" s="1"/>
  <c r="BK108"/>
  <c r="CG108" s="1"/>
  <c r="BK109"/>
  <c r="CG109" s="1"/>
  <c r="BK110"/>
  <c r="CG110" s="1"/>
  <c r="BK111"/>
  <c r="CG111" s="1"/>
  <c r="BK112"/>
  <c r="CG112" s="1"/>
  <c r="BK113"/>
  <c r="CG113" s="1"/>
  <c r="BK114"/>
  <c r="CG114" s="1"/>
  <c r="BK115"/>
  <c r="CG115" s="1"/>
  <c r="BK116"/>
  <c r="CG116" s="1"/>
  <c r="BK117"/>
  <c r="CG117" s="1"/>
  <c r="BK118"/>
  <c r="CG118" s="1"/>
  <c r="BK119"/>
  <c r="CG119" s="1"/>
  <c r="BK120"/>
  <c r="CG120" s="1"/>
  <c r="BK121"/>
  <c r="CG121" s="1"/>
  <c r="BK122"/>
  <c r="CG122" s="1"/>
  <c r="BK123"/>
  <c r="CG123" s="1"/>
  <c r="BK124"/>
  <c r="CG124" s="1"/>
  <c r="BK125"/>
  <c r="CG125" s="1"/>
  <c r="BK126"/>
  <c r="CG126" s="1"/>
  <c r="BK127"/>
  <c r="CG127" s="1"/>
  <c r="BK128"/>
  <c r="CG128" s="1"/>
  <c r="BK129"/>
  <c r="CG129" s="1"/>
  <c r="BK130"/>
  <c r="CG130" s="1"/>
  <c r="BK131"/>
  <c r="CG131" s="1"/>
  <c r="BK132"/>
  <c r="CG132" s="1"/>
  <c r="BK133"/>
  <c r="CG133" s="1"/>
  <c r="BK134"/>
  <c r="CG134" s="1"/>
  <c r="BK135"/>
  <c r="CG135" s="1"/>
  <c r="BK136"/>
  <c r="CG136" s="1"/>
  <c r="BK137"/>
  <c r="CG137" s="1"/>
  <c r="BK138"/>
  <c r="CG138" s="1"/>
  <c r="BK139"/>
  <c r="CG139" s="1"/>
  <c r="BK140"/>
  <c r="CG140" s="1"/>
  <c r="BK141"/>
  <c r="CG141" s="1"/>
  <c r="BK142"/>
  <c r="CG142" s="1"/>
  <c r="BK143"/>
  <c r="CG143" s="1"/>
  <c r="BK144"/>
  <c r="CG144" s="1"/>
  <c r="BK145"/>
  <c r="CG145" s="1"/>
  <c r="BK146"/>
  <c r="CG146" s="1"/>
  <c r="BK147"/>
  <c r="CG147" s="1"/>
  <c r="BK148"/>
  <c r="CG148" s="1"/>
  <c r="BK149"/>
  <c r="CG149" s="1"/>
  <c r="BK150"/>
  <c r="CG150" s="1"/>
  <c r="BK151"/>
  <c r="CG151" s="1"/>
  <c r="BK152"/>
  <c r="CG152" s="1"/>
  <c r="BK153"/>
  <c r="CG153" s="1"/>
  <c r="BK154"/>
  <c r="CG154" s="1"/>
  <c r="BK155"/>
  <c r="CG155" s="1"/>
  <c r="BK156"/>
  <c r="CG156" s="1"/>
  <c r="BK157"/>
  <c r="CG157" s="1"/>
  <c r="BK158"/>
  <c r="CG158" s="1"/>
  <c r="BK159"/>
  <c r="CG159" s="1"/>
  <c r="BK160"/>
  <c r="CG160" s="1"/>
  <c r="BK161"/>
  <c r="CG161" s="1"/>
  <c r="BK162"/>
  <c r="CG162" s="1"/>
  <c r="BK163"/>
  <c r="CG163" s="1"/>
  <c r="BK164"/>
  <c r="CG164" s="1"/>
  <c r="BK165"/>
  <c r="CG165" s="1"/>
  <c r="BK166"/>
  <c r="CG166" s="1"/>
  <c r="BK167"/>
  <c r="CG167" s="1"/>
  <c r="BK168"/>
  <c r="CG168" s="1"/>
  <c r="BK169"/>
  <c r="CG169" s="1"/>
  <c r="BK170"/>
  <c r="CG170" s="1"/>
  <c r="BK171"/>
  <c r="CG171" s="1"/>
  <c r="BK172"/>
  <c r="CG172" s="1"/>
  <c r="BK173"/>
  <c r="CG173" s="1"/>
  <c r="BK174"/>
  <c r="CG174" s="1"/>
  <c r="BK175"/>
  <c r="CG175" s="1"/>
  <c r="BK176"/>
  <c r="CG176" s="1"/>
  <c r="BK177"/>
  <c r="CG177" s="1"/>
  <c r="BK178"/>
  <c r="CG178" s="1"/>
  <c r="BK179"/>
  <c r="CG179" s="1"/>
  <c r="BK180"/>
  <c r="CG180" s="1"/>
  <c r="BK181"/>
  <c r="CG181" s="1"/>
  <c r="BK182"/>
  <c r="CG182" s="1"/>
  <c r="BK183"/>
  <c r="CG183" s="1"/>
  <c r="BK184"/>
  <c r="CG184" s="1"/>
  <c r="BK185"/>
  <c r="CG185" s="1"/>
  <c r="BK186"/>
  <c r="CG186" s="1"/>
  <c r="BK187"/>
  <c r="CG187" s="1"/>
  <c r="BK188"/>
  <c r="CG188" s="1"/>
  <c r="BK189"/>
  <c r="CG189" s="1"/>
  <c r="BK190"/>
  <c r="CG190" s="1"/>
  <c r="BK191"/>
  <c r="CG191" s="1"/>
  <c r="BK192"/>
  <c r="CG192" s="1"/>
  <c r="BK193"/>
  <c r="CG193" s="1"/>
  <c r="BK194"/>
  <c r="CG194" s="1"/>
  <c r="BK195"/>
  <c r="CG195" s="1"/>
  <c r="BM100"/>
  <c r="CI100" s="1"/>
  <c r="BM101"/>
  <c r="CI101" s="1"/>
  <c r="BM102"/>
  <c r="CI102" s="1"/>
  <c r="BM103"/>
  <c r="CI103" s="1"/>
  <c r="BM104"/>
  <c r="CI104" s="1"/>
  <c r="BM105"/>
  <c r="CI105" s="1"/>
  <c r="BM106"/>
  <c r="CI106" s="1"/>
  <c r="BM107"/>
  <c r="CI107" s="1"/>
  <c r="BM108"/>
  <c r="CI108" s="1"/>
  <c r="BM109"/>
  <c r="CI109" s="1"/>
  <c r="BM110"/>
  <c r="CI110" s="1"/>
  <c r="BM111"/>
  <c r="CI111" s="1"/>
  <c r="BM112"/>
  <c r="CI112" s="1"/>
  <c r="BM113"/>
  <c r="CI113" s="1"/>
  <c r="BM114"/>
  <c r="CI114" s="1"/>
  <c r="BM115"/>
  <c r="CI115" s="1"/>
  <c r="BM116"/>
  <c r="CI116" s="1"/>
  <c r="BM117"/>
  <c r="CI117" s="1"/>
  <c r="BM118"/>
  <c r="CI118" s="1"/>
  <c r="BM119"/>
  <c r="CI119" s="1"/>
  <c r="BM120"/>
  <c r="CI120" s="1"/>
  <c r="BM121"/>
  <c r="CI121" s="1"/>
  <c r="BM122"/>
  <c r="CI122" s="1"/>
  <c r="BM123"/>
  <c r="CI123" s="1"/>
  <c r="BM124"/>
  <c r="CI124" s="1"/>
  <c r="BM125"/>
  <c r="CI125" s="1"/>
  <c r="BM126"/>
  <c r="CI126" s="1"/>
  <c r="BM127"/>
  <c r="CI127" s="1"/>
  <c r="BM128"/>
  <c r="CI128" s="1"/>
  <c r="BM129"/>
  <c r="CI129" s="1"/>
  <c r="BM130"/>
  <c r="CI130" s="1"/>
  <c r="BM131"/>
  <c r="CI131" s="1"/>
  <c r="BM132"/>
  <c r="CI132" s="1"/>
  <c r="BM133"/>
  <c r="CI133" s="1"/>
  <c r="BM134"/>
  <c r="CI134" s="1"/>
  <c r="BM135"/>
  <c r="CI135" s="1"/>
  <c r="BM136"/>
  <c r="CI136" s="1"/>
  <c r="BM137"/>
  <c r="CI137" s="1"/>
  <c r="BM138"/>
  <c r="CI138" s="1"/>
  <c r="BM139"/>
  <c r="CI139" s="1"/>
  <c r="BM140"/>
  <c r="CI140" s="1"/>
  <c r="BM141"/>
  <c r="CI141" s="1"/>
  <c r="BM142"/>
  <c r="CI142" s="1"/>
  <c r="BM143"/>
  <c r="CI143" s="1"/>
  <c r="BM144"/>
  <c r="CI144" s="1"/>
  <c r="BM145"/>
  <c r="CI145" s="1"/>
  <c r="BM146"/>
  <c r="CI146" s="1"/>
  <c r="BM147"/>
  <c r="CI147" s="1"/>
  <c r="BM148"/>
  <c r="CI148" s="1"/>
  <c r="BM149"/>
  <c r="CI149" s="1"/>
  <c r="BM150"/>
  <c r="CI150" s="1"/>
  <c r="BM151"/>
  <c r="CI151" s="1"/>
  <c r="BM152"/>
  <c r="CI152" s="1"/>
  <c r="BM153"/>
  <c r="CI153" s="1"/>
  <c r="BM154"/>
  <c r="CI154" s="1"/>
  <c r="BM155"/>
  <c r="CI155" s="1"/>
  <c r="BM156"/>
  <c r="CI156" s="1"/>
  <c r="BM157"/>
  <c r="CI157" s="1"/>
  <c r="BM158"/>
  <c r="CI158" s="1"/>
  <c r="BM159"/>
  <c r="CI159" s="1"/>
  <c r="BM160"/>
  <c r="CI160" s="1"/>
  <c r="BM161"/>
  <c r="CI161" s="1"/>
  <c r="BM162"/>
  <c r="CI162" s="1"/>
  <c r="BM163"/>
  <c r="CI163" s="1"/>
  <c r="BM164"/>
  <c r="CI164" s="1"/>
  <c r="BM165"/>
  <c r="CI165" s="1"/>
  <c r="BM166"/>
  <c r="CI166" s="1"/>
  <c r="BM167"/>
  <c r="CI167" s="1"/>
  <c r="BM168"/>
  <c r="CI168" s="1"/>
  <c r="BM169"/>
  <c r="CI169" s="1"/>
  <c r="BM170"/>
  <c r="CI170" s="1"/>
  <c r="BM171"/>
  <c r="CI171" s="1"/>
  <c r="BM172"/>
  <c r="CI172" s="1"/>
  <c r="BM173"/>
  <c r="CI173" s="1"/>
  <c r="BM174"/>
  <c r="CI174" s="1"/>
  <c r="BM175"/>
  <c r="CI175" s="1"/>
  <c r="BM176"/>
  <c r="CI176" s="1"/>
  <c r="BM177"/>
  <c r="CI177" s="1"/>
  <c r="BM178"/>
  <c r="CI178" s="1"/>
  <c r="BM179"/>
  <c r="CI179" s="1"/>
  <c r="BM180"/>
  <c r="CI180" s="1"/>
  <c r="BM181"/>
  <c r="CI181" s="1"/>
  <c r="BM182"/>
  <c r="CI182" s="1"/>
  <c r="BM183"/>
  <c r="CI183" s="1"/>
  <c r="BM184"/>
  <c r="CI184" s="1"/>
  <c r="BM185"/>
  <c r="CI185" s="1"/>
  <c r="BM186"/>
  <c r="CI186" s="1"/>
  <c r="BM187"/>
  <c r="CI187" s="1"/>
  <c r="BM188"/>
  <c r="CI188" s="1"/>
  <c r="BM189"/>
  <c r="CI189" s="1"/>
  <c r="BM190"/>
  <c r="CI190" s="1"/>
  <c r="BM191"/>
  <c r="CI191" s="1"/>
  <c r="BM192"/>
  <c r="CI192" s="1"/>
  <c r="BM193"/>
  <c r="CI193" s="1"/>
  <c r="BM194"/>
  <c r="CI194" s="1"/>
  <c r="BM195"/>
  <c r="CI195" s="1"/>
  <c r="BZ104"/>
  <c r="BZ108"/>
  <c r="BZ112"/>
  <c r="BZ116"/>
  <c r="BZ120"/>
  <c r="AC5" i="1"/>
  <c r="R8"/>
  <c r="R10"/>
  <c r="AB5"/>
  <c r="R9"/>
  <c r="R11"/>
  <c r="BD124" i="12"/>
  <c r="BF126"/>
  <c r="CB126" s="1"/>
  <c r="BJ126"/>
  <c r="CF126" s="1"/>
  <c r="BD128"/>
  <c r="BH128"/>
  <c r="CD128" s="1"/>
  <c r="BL128"/>
  <c r="CH128" s="1"/>
  <c r="BF130"/>
  <c r="CB130" s="1"/>
  <c r="BJ130"/>
  <c r="CF130" s="1"/>
  <c r="BD132"/>
  <c r="BH132"/>
  <c r="CD132" s="1"/>
  <c r="BL132"/>
  <c r="CH132" s="1"/>
  <c r="BF134"/>
  <c r="CB134" s="1"/>
  <c r="BJ134"/>
  <c r="CF134" s="1"/>
  <c r="BD136"/>
  <c r="BH136"/>
  <c r="CD136" s="1"/>
  <c r="BL136"/>
  <c r="CH136" s="1"/>
  <c r="BF138"/>
  <c r="CB138" s="1"/>
  <c r="BJ138"/>
  <c r="CF138" s="1"/>
  <c r="BD140"/>
  <c r="BH140"/>
  <c r="CD140" s="1"/>
  <c r="BL140"/>
  <c r="CH140" s="1"/>
  <c r="BF142"/>
  <c r="CB142" s="1"/>
  <c r="BJ142"/>
  <c r="CF142" s="1"/>
  <c r="BD144"/>
  <c r="BH144"/>
  <c r="CD144" s="1"/>
  <c r="BL144"/>
  <c r="CH144" s="1"/>
  <c r="BF146"/>
  <c r="CB146" s="1"/>
  <c r="BJ146"/>
  <c r="CF146" s="1"/>
  <c r="BD148"/>
  <c r="BH148"/>
  <c r="CD148" s="1"/>
  <c r="BL148"/>
  <c r="CH148" s="1"/>
  <c r="BF150"/>
  <c r="CB150" s="1"/>
  <c r="BJ150"/>
  <c r="CF150" s="1"/>
  <c r="BD152"/>
  <c r="BH152"/>
  <c r="CD152" s="1"/>
  <c r="BL152"/>
  <c r="CH152" s="1"/>
  <c r="BF154"/>
  <c r="CB154" s="1"/>
  <c r="BJ154"/>
  <c r="CF154" s="1"/>
  <c r="BD156"/>
  <c r="BH156"/>
  <c r="CD156" s="1"/>
  <c r="BL156"/>
  <c r="CH156" s="1"/>
  <c r="BF158"/>
  <c r="CB158" s="1"/>
  <c r="BJ158"/>
  <c r="CF158" s="1"/>
  <c r="BD160"/>
  <c r="BH160"/>
  <c r="CD160" s="1"/>
  <c r="BL160"/>
  <c r="CH160" s="1"/>
  <c r="BF162"/>
  <c r="CB162" s="1"/>
  <c r="BJ162"/>
  <c r="CF162" s="1"/>
  <c r="BD164"/>
  <c r="BH164"/>
  <c r="CD164" s="1"/>
  <c r="BL164"/>
  <c r="CH164" s="1"/>
  <c r="BF166"/>
  <c r="CB166" s="1"/>
  <c r="BJ166"/>
  <c r="CF166" s="1"/>
  <c r="BD168"/>
  <c r="BH168"/>
  <c r="CD168" s="1"/>
  <c r="BL168"/>
  <c r="CH168" s="1"/>
  <c r="BF170"/>
  <c r="CB170" s="1"/>
  <c r="BJ170"/>
  <c r="CF170" s="1"/>
  <c r="BD172"/>
  <c r="BH172"/>
  <c r="CD172" s="1"/>
  <c r="BL172"/>
  <c r="CH172" s="1"/>
  <c r="BF174"/>
  <c r="CB174" s="1"/>
  <c r="BJ174"/>
  <c r="CF174" s="1"/>
  <c r="BD176"/>
  <c r="BH176"/>
  <c r="CD176" s="1"/>
  <c r="BL176"/>
  <c r="CH176" s="1"/>
  <c r="BF178"/>
  <c r="CB178" s="1"/>
  <c r="BJ178"/>
  <c r="CF178" s="1"/>
  <c r="BH179"/>
  <c r="CD179" s="1"/>
  <c r="BL179"/>
  <c r="CH179" s="1"/>
  <c r="BF180"/>
  <c r="CB180" s="1"/>
  <c r="BJ180"/>
  <c r="CF180" s="1"/>
  <c r="BD181"/>
  <c r="BH181"/>
  <c r="CD181" s="1"/>
  <c r="BL181"/>
  <c r="CH181" s="1"/>
  <c r="BF182"/>
  <c r="CB182" s="1"/>
  <c r="BJ182"/>
  <c r="CF182" s="1"/>
  <c r="BD183"/>
  <c r="BH183"/>
  <c r="CD183" s="1"/>
  <c r="BL183"/>
  <c r="CH183" s="1"/>
  <c r="BZ127"/>
  <c r="BZ131"/>
  <c r="BZ135"/>
  <c r="BZ139"/>
  <c r="BZ143"/>
  <c r="BZ147"/>
  <c r="BZ151"/>
  <c r="BZ155"/>
  <c r="BZ159"/>
  <c r="BZ163"/>
  <c r="BZ167"/>
  <c r="BZ171"/>
  <c r="BZ175"/>
  <c r="BZ179"/>
  <c r="BD100"/>
  <c r="BD186"/>
  <c r="BD187"/>
  <c r="BD188"/>
  <c r="BD189"/>
  <c r="BD190"/>
  <c r="BD191"/>
  <c r="BD192"/>
  <c r="BD193"/>
  <c r="BD194"/>
  <c r="BD195"/>
  <c r="BF100"/>
  <c r="CB100" s="1"/>
  <c r="BF186"/>
  <c r="CB186" s="1"/>
  <c r="BF187"/>
  <c r="CB187" s="1"/>
  <c r="BF188"/>
  <c r="CB188" s="1"/>
  <c r="BF189"/>
  <c r="CB189" s="1"/>
  <c r="BF190"/>
  <c r="CB190" s="1"/>
  <c r="BF191"/>
  <c r="CB191" s="1"/>
  <c r="BF192"/>
  <c r="CB192" s="1"/>
  <c r="BF193"/>
  <c r="CB193" s="1"/>
  <c r="BF194"/>
  <c r="CB194" s="1"/>
  <c r="BF195"/>
  <c r="CB195" s="1"/>
  <c r="BH100"/>
  <c r="CD100" s="1"/>
  <c r="BH186"/>
  <c r="CD186" s="1"/>
  <c r="BH187"/>
  <c r="CD187" s="1"/>
  <c r="BH188"/>
  <c r="CD188" s="1"/>
  <c r="BH189"/>
  <c r="CD189" s="1"/>
  <c r="BH190"/>
  <c r="CD190" s="1"/>
  <c r="BH191"/>
  <c r="CD191" s="1"/>
  <c r="BH192"/>
  <c r="CD192" s="1"/>
  <c r="BH193"/>
  <c r="CD193" s="1"/>
  <c r="BH194"/>
  <c r="CD194" s="1"/>
  <c r="BH195"/>
  <c r="CD195" s="1"/>
  <c r="BJ100"/>
  <c r="CF100" s="1"/>
  <c r="BJ186"/>
  <c r="CF186" s="1"/>
  <c r="BJ187"/>
  <c r="CF187" s="1"/>
  <c r="BJ188"/>
  <c r="CF188" s="1"/>
  <c r="BJ189"/>
  <c r="CF189" s="1"/>
  <c r="BJ190"/>
  <c r="CF190" s="1"/>
  <c r="BJ191"/>
  <c r="CF191" s="1"/>
  <c r="BJ192"/>
  <c r="CF192" s="1"/>
  <c r="BJ193"/>
  <c r="CF193" s="1"/>
  <c r="BJ194"/>
  <c r="CF194" s="1"/>
  <c r="BJ195"/>
  <c r="CF195" s="1"/>
  <c r="BL100"/>
  <c r="CH100" s="1"/>
  <c r="BL186"/>
  <c r="CH186" s="1"/>
  <c r="BL187"/>
  <c r="CH187" s="1"/>
  <c r="BL188"/>
  <c r="CH188" s="1"/>
  <c r="BL189"/>
  <c r="CH189" s="1"/>
  <c r="BL190"/>
  <c r="CH190" s="1"/>
  <c r="BL191"/>
  <c r="CH191" s="1"/>
  <c r="BL192"/>
  <c r="CH192" s="1"/>
  <c r="BL193"/>
  <c r="CH193" s="1"/>
  <c r="BL194"/>
  <c r="CH194" s="1"/>
  <c r="BL195"/>
  <c r="CH195" s="1"/>
  <c r="BD102"/>
  <c r="BH102"/>
  <c r="CD102" s="1"/>
  <c r="BL102"/>
  <c r="CH102" s="1"/>
  <c r="BF104"/>
  <c r="BJ104"/>
  <c r="CF104" s="1"/>
  <c r="BD106"/>
  <c r="BH106"/>
  <c r="CD106" s="1"/>
  <c r="BL106"/>
  <c r="CH106" s="1"/>
  <c r="BF108"/>
  <c r="BJ108"/>
  <c r="CF108" s="1"/>
  <c r="BD110"/>
  <c r="BH110"/>
  <c r="CD110" s="1"/>
  <c r="BL110"/>
  <c r="CH110" s="1"/>
  <c r="BF112"/>
  <c r="BJ112"/>
  <c r="CF112" s="1"/>
  <c r="BD114"/>
  <c r="BH114"/>
  <c r="CD114" s="1"/>
  <c r="BL114"/>
  <c r="CH114" s="1"/>
  <c r="BF116"/>
  <c r="BJ116"/>
  <c r="CF116" s="1"/>
  <c r="BD118"/>
  <c r="BH118"/>
  <c r="CD118" s="1"/>
  <c r="BL118"/>
  <c r="CH118" s="1"/>
  <c r="BF120"/>
  <c r="BJ120"/>
  <c r="CF120" s="1"/>
  <c r="BD122"/>
  <c r="BH122"/>
  <c r="CD122" s="1"/>
  <c r="BL122"/>
  <c r="CH122" s="1"/>
  <c r="BF124"/>
  <c r="CB124" s="1"/>
  <c r="BJ124"/>
  <c r="CF124" s="1"/>
  <c r="BD126"/>
  <c r="BH126"/>
  <c r="CD126" s="1"/>
  <c r="BL126"/>
  <c r="CH126" s="1"/>
  <c r="BF128"/>
  <c r="CB128" s="1"/>
  <c r="BJ128"/>
  <c r="CF128" s="1"/>
  <c r="BD130"/>
  <c r="BH130"/>
  <c r="CD130" s="1"/>
  <c r="BL130"/>
  <c r="CH130" s="1"/>
  <c r="BF132"/>
  <c r="CB132" s="1"/>
  <c r="BJ132"/>
  <c r="CF132" s="1"/>
  <c r="BD134"/>
  <c r="BH134"/>
  <c r="CD134" s="1"/>
  <c r="BL134"/>
  <c r="CH134" s="1"/>
  <c r="BF136"/>
  <c r="CB136" s="1"/>
  <c r="BJ136"/>
  <c r="CF136" s="1"/>
  <c r="BD138"/>
  <c r="BH138"/>
  <c r="CD138" s="1"/>
  <c r="BL138"/>
  <c r="CH138" s="1"/>
  <c r="BF140"/>
  <c r="CB140" s="1"/>
  <c r="BJ140"/>
  <c r="CF140" s="1"/>
  <c r="BD142"/>
  <c r="BH142"/>
  <c r="CD142" s="1"/>
  <c r="BL142"/>
  <c r="CH142" s="1"/>
  <c r="BF144"/>
  <c r="CB144" s="1"/>
  <c r="BJ144"/>
  <c r="CF144" s="1"/>
  <c r="BD146"/>
  <c r="BH146"/>
  <c r="CD146" s="1"/>
  <c r="BL146"/>
  <c r="CH146" s="1"/>
  <c r="BF148"/>
  <c r="CB148" s="1"/>
  <c r="BJ148"/>
  <c r="CF148" s="1"/>
  <c r="BD150"/>
  <c r="BH150"/>
  <c r="CD150" s="1"/>
  <c r="BL150"/>
  <c r="CH150" s="1"/>
  <c r="BF152"/>
  <c r="CB152" s="1"/>
  <c r="BJ152"/>
  <c r="CF152" s="1"/>
  <c r="BD154"/>
  <c r="BH154"/>
  <c r="CD154" s="1"/>
  <c r="BL154"/>
  <c r="CH154" s="1"/>
  <c r="BF156"/>
  <c r="CB156" s="1"/>
  <c r="BJ156"/>
  <c r="CF156" s="1"/>
  <c r="BD158"/>
  <c r="BH158"/>
  <c r="CD158" s="1"/>
  <c r="BL158"/>
  <c r="CH158" s="1"/>
  <c r="BF160"/>
  <c r="CB160" s="1"/>
  <c r="BJ160"/>
  <c r="CF160" s="1"/>
  <c r="BD162"/>
  <c r="BH162"/>
  <c r="CD162" s="1"/>
  <c r="BL162"/>
  <c r="CH162" s="1"/>
  <c r="BF164"/>
  <c r="CB164" s="1"/>
  <c r="BJ164"/>
  <c r="CF164" s="1"/>
  <c r="BD166"/>
  <c r="BH166"/>
  <c r="CD166" s="1"/>
  <c r="BL166"/>
  <c r="CH166" s="1"/>
  <c r="BF168"/>
  <c r="CB168" s="1"/>
  <c r="BJ168"/>
  <c r="CF168" s="1"/>
  <c r="BD170"/>
  <c r="BH170"/>
  <c r="CD170" s="1"/>
  <c r="BL170"/>
  <c r="CH170" s="1"/>
  <c r="BF172"/>
  <c r="CB172" s="1"/>
  <c r="BJ172"/>
  <c r="CF172" s="1"/>
  <c r="BD174"/>
  <c r="BH174"/>
  <c r="CD174" s="1"/>
  <c r="BL174"/>
  <c r="CH174" s="1"/>
  <c r="BF176"/>
  <c r="CB176" s="1"/>
  <c r="BJ176"/>
  <c r="CF176" s="1"/>
  <c r="BD178"/>
  <c r="BH178"/>
  <c r="CD178" s="1"/>
  <c r="BL178"/>
  <c r="CH178" s="1"/>
  <c r="BJ179"/>
  <c r="CF179" s="1"/>
  <c r="BD180"/>
  <c r="BH180"/>
  <c r="CD180" s="1"/>
  <c r="BL180"/>
  <c r="CH180" s="1"/>
  <c r="BF181"/>
  <c r="CB181" s="1"/>
  <c r="BJ181"/>
  <c r="CF181" s="1"/>
  <c r="BD182"/>
  <c r="BH182"/>
  <c r="CD182" s="1"/>
  <c r="BL182"/>
  <c r="CH182" s="1"/>
  <c r="BF183"/>
  <c r="CB183" s="1"/>
  <c r="BJ183"/>
  <c r="CF183" s="1"/>
  <c r="BD184"/>
  <c r="BH184"/>
  <c r="CD184" s="1"/>
  <c r="BL184"/>
  <c r="CH184" s="1"/>
  <c r="BF185"/>
  <c r="CB185" s="1"/>
  <c r="BJ185"/>
  <c r="CF185" s="1"/>
  <c r="BO175" l="1"/>
  <c r="E170" i="8" s="1"/>
  <c r="G170" s="1"/>
  <c r="N166" i="15" s="1"/>
  <c r="BO171" i="12"/>
  <c r="E166" i="8" s="1"/>
  <c r="G166" s="1"/>
  <c r="N162" i="15" s="1"/>
  <c r="BO167" i="12"/>
  <c r="E162" i="8" s="1"/>
  <c r="G162" s="1"/>
  <c r="N158" i="15" s="1"/>
  <c r="BO163" i="12"/>
  <c r="E158" i="8" s="1"/>
  <c r="G158" s="1"/>
  <c r="N154" i="15" s="1"/>
  <c r="BO159" i="12"/>
  <c r="E154" i="8" s="1"/>
  <c r="G154" s="1"/>
  <c r="N150" i="15" s="1"/>
  <c r="BO155" i="12"/>
  <c r="E150" i="8" s="1"/>
  <c r="G150" s="1"/>
  <c r="N146" i="15" s="1"/>
  <c r="BO151" i="12"/>
  <c r="E146" i="8" s="1"/>
  <c r="G146" s="1"/>
  <c r="N142" i="15" s="1"/>
  <c r="BO147" i="12"/>
  <c r="E142" i="8" s="1"/>
  <c r="G142" s="1"/>
  <c r="N138" i="15" s="1"/>
  <c r="BO143" i="12"/>
  <c r="E138" i="8" s="1"/>
  <c r="G138" s="1"/>
  <c r="N134" i="15" s="1"/>
  <c r="BO139" i="12"/>
  <c r="E134" i="8" s="1"/>
  <c r="G134" s="1"/>
  <c r="N130" i="15" s="1"/>
  <c r="BO135" i="12"/>
  <c r="E130" i="8" s="1"/>
  <c r="G130" s="1"/>
  <c r="N126" i="15" s="1"/>
  <c r="BO131" i="12"/>
  <c r="E126" i="8" s="1"/>
  <c r="G126" s="1"/>
  <c r="N122" i="15" s="1"/>
  <c r="BO127" i="12"/>
  <c r="E122" i="8" s="1"/>
  <c r="G122" s="1"/>
  <c r="N118" i="15" s="1"/>
  <c r="BB178" i="12"/>
  <c r="BX178" s="1"/>
  <c r="BB176"/>
  <c r="BX176" s="1"/>
  <c r="BB174"/>
  <c r="BX174" s="1"/>
  <c r="BB170"/>
  <c r="BX170" s="1"/>
  <c r="BB168"/>
  <c r="BX168" s="1"/>
  <c r="BB164"/>
  <c r="BX164" s="1"/>
  <c r="BB160"/>
  <c r="BX160" s="1"/>
  <c r="BB156"/>
  <c r="BX156" s="1"/>
  <c r="BB152"/>
  <c r="BX152" s="1"/>
  <c r="BB148"/>
  <c r="BX148" s="1"/>
  <c r="BB144"/>
  <c r="BX144" s="1"/>
  <c r="BB138"/>
  <c r="BX138" s="1"/>
  <c r="BB134"/>
  <c r="BX134" s="1"/>
  <c r="BB128"/>
  <c r="BX128" s="1"/>
  <c r="BB124"/>
  <c r="BX124" s="1"/>
  <c r="BB120"/>
  <c r="BX120" s="1"/>
  <c r="BB118"/>
  <c r="BX118" s="1"/>
  <c r="BB112"/>
  <c r="BX112" s="1"/>
  <c r="BB108"/>
  <c r="BX108" s="1"/>
  <c r="BB104"/>
  <c r="BX104" s="1"/>
  <c r="BB100"/>
  <c r="BX100" s="1"/>
  <c r="BB179"/>
  <c r="BX179" s="1"/>
  <c r="BB177"/>
  <c r="BX177" s="1"/>
  <c r="BB175"/>
  <c r="BX175" s="1"/>
  <c r="BB173"/>
  <c r="BX173" s="1"/>
  <c r="BB171"/>
  <c r="BX171" s="1"/>
  <c r="BB169"/>
  <c r="BX169" s="1"/>
  <c r="BB167"/>
  <c r="BX167" s="1"/>
  <c r="BB165"/>
  <c r="BX165" s="1"/>
  <c r="BB163"/>
  <c r="BX163" s="1"/>
  <c r="BB161"/>
  <c r="BX161" s="1"/>
  <c r="BB159"/>
  <c r="BX159" s="1"/>
  <c r="BB157"/>
  <c r="BX157" s="1"/>
  <c r="BB155"/>
  <c r="BX155" s="1"/>
  <c r="BB153"/>
  <c r="BX153" s="1"/>
  <c r="BB151"/>
  <c r="BX151" s="1"/>
  <c r="BB149"/>
  <c r="BX149" s="1"/>
  <c r="BB147"/>
  <c r="BX147" s="1"/>
  <c r="BB145"/>
  <c r="BX145" s="1"/>
  <c r="BB143"/>
  <c r="BX143" s="1"/>
  <c r="BB141"/>
  <c r="BX141" s="1"/>
  <c r="BB139"/>
  <c r="BX139" s="1"/>
  <c r="BB137"/>
  <c r="BX137" s="1"/>
  <c r="BB135"/>
  <c r="BX135" s="1"/>
  <c r="BB133"/>
  <c r="BX133" s="1"/>
  <c r="BB131"/>
  <c r="BX131" s="1"/>
  <c r="BB129"/>
  <c r="BX129" s="1"/>
  <c r="BB127"/>
  <c r="BX127" s="1"/>
  <c r="BB125"/>
  <c r="BX125" s="1"/>
  <c r="BB123"/>
  <c r="BX123" s="1"/>
  <c r="BB121"/>
  <c r="BX121" s="1"/>
  <c r="BB119"/>
  <c r="BX119" s="1"/>
  <c r="BB117"/>
  <c r="BX117" s="1"/>
  <c r="BB115"/>
  <c r="BX115" s="1"/>
  <c r="BB113"/>
  <c r="BX113" s="1"/>
  <c r="BB111"/>
  <c r="BX111" s="1"/>
  <c r="BB109"/>
  <c r="BX109" s="1"/>
  <c r="BB107"/>
  <c r="BX107" s="1"/>
  <c r="BB105"/>
  <c r="BX105" s="1"/>
  <c r="BB103"/>
  <c r="BX103" s="1"/>
  <c r="BB101"/>
  <c r="BX101" s="1"/>
  <c r="BB172"/>
  <c r="BX172" s="1"/>
  <c r="BB166"/>
  <c r="BX166" s="1"/>
  <c r="BB162"/>
  <c r="BX162" s="1"/>
  <c r="BB158"/>
  <c r="BX158" s="1"/>
  <c r="BB154"/>
  <c r="BX154" s="1"/>
  <c r="BB150"/>
  <c r="BX150" s="1"/>
  <c r="BB146"/>
  <c r="BX146" s="1"/>
  <c r="BB142"/>
  <c r="BX142" s="1"/>
  <c r="BB140"/>
  <c r="BX140" s="1"/>
  <c r="BB136"/>
  <c r="BX136" s="1"/>
  <c r="BB132"/>
  <c r="BX132" s="1"/>
  <c r="BB130"/>
  <c r="BX130" s="1"/>
  <c r="BB126"/>
  <c r="BX126" s="1"/>
  <c r="BB122"/>
  <c r="BX122" s="1"/>
  <c r="BB116"/>
  <c r="BX116" s="1"/>
  <c r="BB114"/>
  <c r="BX114" s="1"/>
  <c r="BB110"/>
  <c r="BX110" s="1"/>
  <c r="BB106"/>
  <c r="BX106" s="1"/>
  <c r="BB102"/>
  <c r="BX102" s="1"/>
  <c r="AB10" i="7"/>
  <c r="AB11"/>
  <c r="AC8"/>
  <c r="BO179" i="12"/>
  <c r="E174" i="8" s="1"/>
  <c r="G174" s="1"/>
  <c r="N170" i="15" s="1"/>
  <c r="BC182" i="12"/>
  <c r="BY182" s="1"/>
  <c r="BC178"/>
  <c r="BY178" s="1"/>
  <c r="BC174"/>
  <c r="BY174" s="1"/>
  <c r="BC170"/>
  <c r="BY170" s="1"/>
  <c r="BC166"/>
  <c r="BY166" s="1"/>
  <c r="BC162"/>
  <c r="BY162" s="1"/>
  <c r="BC158"/>
  <c r="BY158" s="1"/>
  <c r="BC154"/>
  <c r="BY154" s="1"/>
  <c r="BC150"/>
  <c r="BY150" s="1"/>
  <c r="BC146"/>
  <c r="BY146" s="1"/>
  <c r="BC142"/>
  <c r="BY142" s="1"/>
  <c r="BC138"/>
  <c r="BY138" s="1"/>
  <c r="BC134"/>
  <c r="BY134" s="1"/>
  <c r="BC130"/>
  <c r="BY130" s="1"/>
  <c r="BC126"/>
  <c r="BY126" s="1"/>
  <c r="BC122"/>
  <c r="BY122" s="1"/>
  <c r="BC118"/>
  <c r="BY118" s="1"/>
  <c r="BC114"/>
  <c r="BY114" s="1"/>
  <c r="BC110"/>
  <c r="BY110" s="1"/>
  <c r="BC106"/>
  <c r="BY106" s="1"/>
  <c r="BC102"/>
  <c r="BY102" s="1"/>
  <c r="BC184"/>
  <c r="BY184" s="1"/>
  <c r="BC180"/>
  <c r="BY180" s="1"/>
  <c r="BC176"/>
  <c r="BY176" s="1"/>
  <c r="BC172"/>
  <c r="BY172" s="1"/>
  <c r="BC168"/>
  <c r="BY168" s="1"/>
  <c r="BC164"/>
  <c r="BY164" s="1"/>
  <c r="BC160"/>
  <c r="BY160" s="1"/>
  <c r="BC156"/>
  <c r="BY156" s="1"/>
  <c r="BC152"/>
  <c r="BY152" s="1"/>
  <c r="BC148"/>
  <c r="BY148" s="1"/>
  <c r="BC144"/>
  <c r="BY144" s="1"/>
  <c r="BC140"/>
  <c r="BY140" s="1"/>
  <c r="BC136"/>
  <c r="BY136" s="1"/>
  <c r="BC132"/>
  <c r="BY132" s="1"/>
  <c r="BC128"/>
  <c r="BY128" s="1"/>
  <c r="BC124"/>
  <c r="BY124" s="1"/>
  <c r="BC120"/>
  <c r="BY120" s="1"/>
  <c r="BC116"/>
  <c r="BY116" s="1"/>
  <c r="BC112"/>
  <c r="BY112" s="1"/>
  <c r="BC108"/>
  <c r="BY108" s="1"/>
  <c r="BC104"/>
  <c r="BY104" s="1"/>
  <c r="BC100"/>
  <c r="BY100" s="1"/>
  <c r="BN40"/>
  <c r="D39" i="8" s="1"/>
  <c r="F39" s="1"/>
  <c r="BZ184" i="12"/>
  <c r="BO184"/>
  <c r="E179" i="8" s="1"/>
  <c r="G179" s="1"/>
  <c r="BZ180" i="12"/>
  <c r="BO180"/>
  <c r="E175" i="8" s="1"/>
  <c r="G175" s="1"/>
  <c r="N171" i="15" s="1"/>
  <c r="BZ170" i="12"/>
  <c r="BO170"/>
  <c r="E165" i="8" s="1"/>
  <c r="G165" s="1"/>
  <c r="N161" i="15" s="1"/>
  <c r="BZ154" i="12"/>
  <c r="BO154"/>
  <c r="E149" i="8" s="1"/>
  <c r="G149" s="1"/>
  <c r="N145" i="15" s="1"/>
  <c r="BZ138" i="12"/>
  <c r="BO138"/>
  <c r="E133" i="8" s="1"/>
  <c r="G133" s="1"/>
  <c r="N129" i="15" s="1"/>
  <c r="BZ130" i="12"/>
  <c r="BO130"/>
  <c r="E125" i="8" s="1"/>
  <c r="G125" s="1"/>
  <c r="N121" i="15" s="1"/>
  <c r="BZ106" i="12"/>
  <c r="BO106"/>
  <c r="E101" i="8" s="1"/>
  <c r="G101" s="1"/>
  <c r="N97" i="15" s="1"/>
  <c r="CB104" i="12"/>
  <c r="BO104"/>
  <c r="E99" i="8" s="1"/>
  <c r="G99" s="1"/>
  <c r="N95" i="15" s="1"/>
  <c r="BZ182" i="12"/>
  <c r="BO182"/>
  <c r="E177" i="8" s="1"/>
  <c r="G177" s="1"/>
  <c r="N173" i="15" s="1"/>
  <c r="BZ174" i="12"/>
  <c r="BO174"/>
  <c r="E169" i="8" s="1"/>
  <c r="G169" s="1"/>
  <c r="N165" i="15" s="1"/>
  <c r="BZ166" i="12"/>
  <c r="BO166"/>
  <c r="E161" i="8" s="1"/>
  <c r="G161" s="1"/>
  <c r="N157" i="15" s="1"/>
  <c r="BZ158" i="12"/>
  <c r="BO158"/>
  <c r="E153" i="8" s="1"/>
  <c r="G153" s="1"/>
  <c r="N149" i="15" s="1"/>
  <c r="BZ150" i="12"/>
  <c r="BO150"/>
  <c r="E145" i="8" s="1"/>
  <c r="G145" s="1"/>
  <c r="N141" i="15" s="1"/>
  <c r="BZ142" i="12"/>
  <c r="BO142"/>
  <c r="E137" i="8" s="1"/>
  <c r="G137" s="1"/>
  <c r="N133" i="15" s="1"/>
  <c r="BZ134" i="12"/>
  <c r="BO134"/>
  <c r="E129" i="8" s="1"/>
  <c r="G129" s="1"/>
  <c r="N125" i="15" s="1"/>
  <c r="BZ126" i="12"/>
  <c r="BO126"/>
  <c r="E121" i="8" s="1"/>
  <c r="G121" s="1"/>
  <c r="N117" i="15" s="1"/>
  <c r="BZ118" i="12"/>
  <c r="BO118"/>
  <c r="E113" i="8" s="1"/>
  <c r="G113" s="1"/>
  <c r="N109" i="15" s="1"/>
  <c r="CB116" i="12"/>
  <c r="BO116"/>
  <c r="E111" i="8" s="1"/>
  <c r="G111" s="1"/>
  <c r="N107" i="15" s="1"/>
  <c r="BZ110" i="12"/>
  <c r="BO110"/>
  <c r="E105" i="8" s="1"/>
  <c r="G105" s="1"/>
  <c r="N101" i="15" s="1"/>
  <c r="CB108" i="12"/>
  <c r="BO108"/>
  <c r="E103" i="8" s="1"/>
  <c r="G103" s="1"/>
  <c r="N99" i="15" s="1"/>
  <c r="BZ102" i="12"/>
  <c r="BO102"/>
  <c r="E97" i="8" s="1"/>
  <c r="G97" s="1"/>
  <c r="N93" i="15" s="1"/>
  <c r="BZ195" i="12"/>
  <c r="BO195"/>
  <c r="BZ178"/>
  <c r="BO178"/>
  <c r="E173" i="8" s="1"/>
  <c r="G173" s="1"/>
  <c r="N169" i="15" s="1"/>
  <c r="BZ162" i="12"/>
  <c r="BO162"/>
  <c r="E157" i="8" s="1"/>
  <c r="G157" s="1"/>
  <c r="N153" i="15" s="1"/>
  <c r="BZ146" i="12"/>
  <c r="BO146"/>
  <c r="E141" i="8" s="1"/>
  <c r="G141" s="1"/>
  <c r="N137" i="15" s="1"/>
  <c r="BZ122" i="12"/>
  <c r="BO122"/>
  <c r="E117" i="8" s="1"/>
  <c r="G117" s="1"/>
  <c r="N113" i="15" s="1"/>
  <c r="CB120" i="12"/>
  <c r="BO120"/>
  <c r="E115" i="8" s="1"/>
  <c r="G115" s="1"/>
  <c r="N111" i="15" s="1"/>
  <c r="BZ114" i="12"/>
  <c r="BO114"/>
  <c r="E109" i="8" s="1"/>
  <c r="G109" s="1"/>
  <c r="N105" i="15" s="1"/>
  <c r="CB112" i="12"/>
  <c r="BO112"/>
  <c r="E107" i="8" s="1"/>
  <c r="G107" s="1"/>
  <c r="N103" i="15" s="1"/>
  <c r="BZ194" i="12"/>
  <c r="BO194"/>
  <c r="BZ192"/>
  <c r="BO192"/>
  <c r="BZ190"/>
  <c r="BO190"/>
  <c r="E185" i="8" s="1"/>
  <c r="G185" s="1"/>
  <c r="BZ188" i="12"/>
  <c r="BO188"/>
  <c r="E183" i="8" s="1"/>
  <c r="G183" s="1"/>
  <c r="BZ186" i="12"/>
  <c r="BO186"/>
  <c r="E181" i="8" s="1"/>
  <c r="G181" s="1"/>
  <c r="BZ183" i="12"/>
  <c r="BO183"/>
  <c r="E178" i="8" s="1"/>
  <c r="G178" s="1"/>
  <c r="N174" i="15" s="1"/>
  <c r="BZ176" i="12"/>
  <c r="BO176"/>
  <c r="E171" i="8" s="1"/>
  <c r="G171" s="1"/>
  <c r="N167" i="15" s="1"/>
  <c r="BZ168" i="12"/>
  <c r="BO168"/>
  <c r="E163" i="8" s="1"/>
  <c r="G163" s="1"/>
  <c r="N159" i="15" s="1"/>
  <c r="BZ160" i="12"/>
  <c r="BO160"/>
  <c r="E155" i="8" s="1"/>
  <c r="G155" s="1"/>
  <c r="N151" i="15" s="1"/>
  <c r="BZ152" i="12"/>
  <c r="BO152"/>
  <c r="E147" i="8" s="1"/>
  <c r="G147" s="1"/>
  <c r="N143" i="15" s="1"/>
  <c r="BZ144" i="12"/>
  <c r="BO144"/>
  <c r="E139" i="8" s="1"/>
  <c r="G139" s="1"/>
  <c r="N135" i="15" s="1"/>
  <c r="BZ136" i="12"/>
  <c r="BO136"/>
  <c r="E131" i="8" s="1"/>
  <c r="G131" s="1"/>
  <c r="N127" i="15" s="1"/>
  <c r="BZ128" i="12"/>
  <c r="BO128"/>
  <c r="E123" i="8" s="1"/>
  <c r="G123" s="1"/>
  <c r="N119" i="15" s="1"/>
  <c r="AC11" i="1"/>
  <c r="AB11"/>
  <c r="AC8"/>
  <c r="AB8"/>
  <c r="BQ86" i="12"/>
  <c r="BN86"/>
  <c r="D85" i="8" s="1"/>
  <c r="F85" s="1"/>
  <c r="BQ82" i="12"/>
  <c r="BN82"/>
  <c r="D81" i="8" s="1"/>
  <c r="F81" s="1"/>
  <c r="BQ78" i="12"/>
  <c r="BN78"/>
  <c r="D77" i="8" s="1"/>
  <c r="F77" s="1"/>
  <c r="BQ74" i="12"/>
  <c r="BN74"/>
  <c r="D73" i="8" s="1"/>
  <c r="F73" s="1"/>
  <c r="BZ70" i="12"/>
  <c r="BO70"/>
  <c r="E69" i="8" s="1"/>
  <c r="G69" s="1"/>
  <c r="N73" i="15" s="1"/>
  <c r="BZ62" i="12"/>
  <c r="BO62"/>
  <c r="E61" i="8" s="1"/>
  <c r="G61" s="1"/>
  <c r="N65" i="15" s="1"/>
  <c r="BZ54" i="12"/>
  <c r="BO54"/>
  <c r="E53" i="8" s="1"/>
  <c r="G53" s="1"/>
  <c r="N57" i="15" s="1"/>
  <c r="BZ46" i="12"/>
  <c r="BO46"/>
  <c r="E45" i="8" s="1"/>
  <c r="G45" s="1"/>
  <c r="N49" i="15" s="1"/>
  <c r="BA192" i="12"/>
  <c r="BW192" s="1"/>
  <c r="BA193"/>
  <c r="BW193" s="1"/>
  <c r="BA194"/>
  <c r="BW194" s="1"/>
  <c r="BA195"/>
  <c r="BW195" s="1"/>
  <c r="BA191"/>
  <c r="BW191" s="1"/>
  <c r="BA187"/>
  <c r="BW187" s="1"/>
  <c r="BA186"/>
  <c r="BW186" s="1"/>
  <c r="BA184"/>
  <c r="BW184" s="1"/>
  <c r="BA182"/>
  <c r="BW182" s="1"/>
  <c r="BA180"/>
  <c r="BW180" s="1"/>
  <c r="BA178"/>
  <c r="BW178" s="1"/>
  <c r="BA176"/>
  <c r="BW176" s="1"/>
  <c r="BA174"/>
  <c r="BW174" s="1"/>
  <c r="BA172"/>
  <c r="BW172" s="1"/>
  <c r="BA170"/>
  <c r="BW170" s="1"/>
  <c r="BA168"/>
  <c r="BW168" s="1"/>
  <c r="BA166"/>
  <c r="BW166" s="1"/>
  <c r="BA164"/>
  <c r="BW164" s="1"/>
  <c r="BA162"/>
  <c r="BW162" s="1"/>
  <c r="BA160"/>
  <c r="BW160" s="1"/>
  <c r="BA158"/>
  <c r="BW158" s="1"/>
  <c r="BA156"/>
  <c r="BW156" s="1"/>
  <c r="BA154"/>
  <c r="BW154" s="1"/>
  <c r="BA152"/>
  <c r="BW152" s="1"/>
  <c r="BA150"/>
  <c r="BW150" s="1"/>
  <c r="BA148"/>
  <c r="BW148" s="1"/>
  <c r="BA146"/>
  <c r="BW146" s="1"/>
  <c r="BA144"/>
  <c r="BW144" s="1"/>
  <c r="BA142"/>
  <c r="BW142" s="1"/>
  <c r="BA140"/>
  <c r="BW140" s="1"/>
  <c r="BA138"/>
  <c r="BW138" s="1"/>
  <c r="BA136"/>
  <c r="BW136" s="1"/>
  <c r="BA134"/>
  <c r="BW134" s="1"/>
  <c r="BA132"/>
  <c r="BW132" s="1"/>
  <c r="BA130"/>
  <c r="BW130" s="1"/>
  <c r="BA128"/>
  <c r="BW128" s="1"/>
  <c r="BA126"/>
  <c r="BW126" s="1"/>
  <c r="BA124"/>
  <c r="BW124" s="1"/>
  <c r="BA122"/>
  <c r="BW122" s="1"/>
  <c r="BA120"/>
  <c r="BW120" s="1"/>
  <c r="BA118"/>
  <c r="BW118" s="1"/>
  <c r="BA116"/>
  <c r="BW116" s="1"/>
  <c r="BA114"/>
  <c r="BW114" s="1"/>
  <c r="BA112"/>
  <c r="BW112" s="1"/>
  <c r="BA110"/>
  <c r="BW110" s="1"/>
  <c r="BA108"/>
  <c r="BW108" s="1"/>
  <c r="BA106"/>
  <c r="BW106" s="1"/>
  <c r="BA104"/>
  <c r="BW104" s="1"/>
  <c r="BA102"/>
  <c r="BW102" s="1"/>
  <c r="BA100"/>
  <c r="BW100" s="1"/>
  <c r="BA190"/>
  <c r="BW190" s="1"/>
  <c r="BA189"/>
  <c r="BW189" s="1"/>
  <c r="BA188"/>
  <c r="BW188" s="1"/>
  <c r="BA185"/>
  <c r="BW185" s="1"/>
  <c r="BA183"/>
  <c r="BW183" s="1"/>
  <c r="BA181"/>
  <c r="BW181" s="1"/>
  <c r="BA179"/>
  <c r="BW179" s="1"/>
  <c r="BA177"/>
  <c r="BW177" s="1"/>
  <c r="BA175"/>
  <c r="BW175" s="1"/>
  <c r="BA173"/>
  <c r="BW173" s="1"/>
  <c r="BA171"/>
  <c r="BW171" s="1"/>
  <c r="BA169"/>
  <c r="BW169" s="1"/>
  <c r="BA167"/>
  <c r="BW167" s="1"/>
  <c r="BA165"/>
  <c r="BW165" s="1"/>
  <c r="BA163"/>
  <c r="BW163" s="1"/>
  <c r="BA161"/>
  <c r="BW161" s="1"/>
  <c r="BA159"/>
  <c r="BW159" s="1"/>
  <c r="BA157"/>
  <c r="BW157" s="1"/>
  <c r="BA155"/>
  <c r="BW155" s="1"/>
  <c r="BA153"/>
  <c r="BW153" s="1"/>
  <c r="BA151"/>
  <c r="BW151" s="1"/>
  <c r="BA149"/>
  <c r="BW149" s="1"/>
  <c r="BA147"/>
  <c r="BW147" s="1"/>
  <c r="BA145"/>
  <c r="BW145" s="1"/>
  <c r="BA143"/>
  <c r="BW143" s="1"/>
  <c r="BA141"/>
  <c r="BW141" s="1"/>
  <c r="BA139"/>
  <c r="BW139" s="1"/>
  <c r="BA137"/>
  <c r="BW137" s="1"/>
  <c r="BA135"/>
  <c r="BW135" s="1"/>
  <c r="BA133"/>
  <c r="BW133" s="1"/>
  <c r="BA131"/>
  <c r="BW131" s="1"/>
  <c r="BA129"/>
  <c r="BW129" s="1"/>
  <c r="BA127"/>
  <c r="BW127" s="1"/>
  <c r="BA125"/>
  <c r="BW125" s="1"/>
  <c r="BA123"/>
  <c r="BW123" s="1"/>
  <c r="BA121"/>
  <c r="BW121" s="1"/>
  <c r="BA119"/>
  <c r="BW119" s="1"/>
  <c r="BA117"/>
  <c r="BW117" s="1"/>
  <c r="BA115"/>
  <c r="BW115" s="1"/>
  <c r="BA113"/>
  <c r="BW113" s="1"/>
  <c r="BA111"/>
  <c r="BW111" s="1"/>
  <c r="BA109"/>
  <c r="BW109" s="1"/>
  <c r="BA107"/>
  <c r="BW107" s="1"/>
  <c r="BA105"/>
  <c r="BW105" s="1"/>
  <c r="BA103"/>
  <c r="BW103" s="1"/>
  <c r="BA101"/>
  <c r="BW101" s="1"/>
  <c r="AW192"/>
  <c r="BS192" s="1"/>
  <c r="AW193"/>
  <c r="BS193" s="1"/>
  <c r="AW194"/>
  <c r="BS194" s="1"/>
  <c r="AW195"/>
  <c r="BS195" s="1"/>
  <c r="AW191"/>
  <c r="BS191" s="1"/>
  <c r="AW187"/>
  <c r="BS187" s="1"/>
  <c r="AW186"/>
  <c r="BS186" s="1"/>
  <c r="AW184"/>
  <c r="BS184" s="1"/>
  <c r="AW182"/>
  <c r="BS182" s="1"/>
  <c r="AW180"/>
  <c r="BS180" s="1"/>
  <c r="AW178"/>
  <c r="BS178" s="1"/>
  <c r="AW176"/>
  <c r="BS176" s="1"/>
  <c r="AW174"/>
  <c r="BS174" s="1"/>
  <c r="AW172"/>
  <c r="BS172" s="1"/>
  <c r="AW170"/>
  <c r="BS170" s="1"/>
  <c r="AW168"/>
  <c r="BS168" s="1"/>
  <c r="AW166"/>
  <c r="BS166" s="1"/>
  <c r="AW164"/>
  <c r="BS164" s="1"/>
  <c r="AW162"/>
  <c r="BS162" s="1"/>
  <c r="AW160"/>
  <c r="BS160" s="1"/>
  <c r="AW158"/>
  <c r="BS158" s="1"/>
  <c r="AW156"/>
  <c r="BS156" s="1"/>
  <c r="AW154"/>
  <c r="BS154" s="1"/>
  <c r="AW152"/>
  <c r="BS152" s="1"/>
  <c r="AW150"/>
  <c r="BS150" s="1"/>
  <c r="AW148"/>
  <c r="BS148" s="1"/>
  <c r="AW146"/>
  <c r="BS146" s="1"/>
  <c r="AW144"/>
  <c r="BS144" s="1"/>
  <c r="AW142"/>
  <c r="BS142" s="1"/>
  <c r="AW140"/>
  <c r="BS140" s="1"/>
  <c r="AW138"/>
  <c r="BS138" s="1"/>
  <c r="AW136"/>
  <c r="BS136" s="1"/>
  <c r="AW134"/>
  <c r="BS134" s="1"/>
  <c r="AW132"/>
  <c r="BS132" s="1"/>
  <c r="AW130"/>
  <c r="BS130" s="1"/>
  <c r="AW128"/>
  <c r="BS128" s="1"/>
  <c r="AW126"/>
  <c r="BS126" s="1"/>
  <c r="AW124"/>
  <c r="BS124" s="1"/>
  <c r="AW122"/>
  <c r="BS122" s="1"/>
  <c r="AW120"/>
  <c r="BS120" s="1"/>
  <c r="AW118"/>
  <c r="BS118" s="1"/>
  <c r="AW116"/>
  <c r="BS116" s="1"/>
  <c r="AW114"/>
  <c r="BS114" s="1"/>
  <c r="AW112"/>
  <c r="BS112" s="1"/>
  <c r="AW110"/>
  <c r="BS110" s="1"/>
  <c r="AW108"/>
  <c r="BS108" s="1"/>
  <c r="AW106"/>
  <c r="BS106" s="1"/>
  <c r="AW104"/>
  <c r="BS104" s="1"/>
  <c r="AW102"/>
  <c r="BS102" s="1"/>
  <c r="AW100"/>
  <c r="BS100" s="1"/>
  <c r="AW190"/>
  <c r="BS190" s="1"/>
  <c r="AW189"/>
  <c r="BS189" s="1"/>
  <c r="AW188"/>
  <c r="BS188" s="1"/>
  <c r="AW185"/>
  <c r="BS185" s="1"/>
  <c r="AW183"/>
  <c r="BS183" s="1"/>
  <c r="AW181"/>
  <c r="BS181" s="1"/>
  <c r="AW179"/>
  <c r="BS179" s="1"/>
  <c r="AW177"/>
  <c r="BS177" s="1"/>
  <c r="AW175"/>
  <c r="BS175" s="1"/>
  <c r="AW173"/>
  <c r="BS173" s="1"/>
  <c r="AW171"/>
  <c r="BS171" s="1"/>
  <c r="AW169"/>
  <c r="BS169" s="1"/>
  <c r="AW167"/>
  <c r="BS167" s="1"/>
  <c r="AW165"/>
  <c r="BS165" s="1"/>
  <c r="AW163"/>
  <c r="BS163" s="1"/>
  <c r="AW161"/>
  <c r="BS161" s="1"/>
  <c r="AW159"/>
  <c r="BS159" s="1"/>
  <c r="AW157"/>
  <c r="BS157" s="1"/>
  <c r="AW155"/>
  <c r="BS155" s="1"/>
  <c r="AW153"/>
  <c r="BS153" s="1"/>
  <c r="AW151"/>
  <c r="BS151" s="1"/>
  <c r="AW149"/>
  <c r="BS149" s="1"/>
  <c r="AW147"/>
  <c r="BS147" s="1"/>
  <c r="AW145"/>
  <c r="BS145" s="1"/>
  <c r="AW143"/>
  <c r="BS143" s="1"/>
  <c r="AW141"/>
  <c r="BS141" s="1"/>
  <c r="AW139"/>
  <c r="BS139" s="1"/>
  <c r="AW137"/>
  <c r="BS137" s="1"/>
  <c r="AW135"/>
  <c r="BS135" s="1"/>
  <c r="AW133"/>
  <c r="BS133" s="1"/>
  <c r="AW131"/>
  <c r="BS131" s="1"/>
  <c r="AW129"/>
  <c r="BS129" s="1"/>
  <c r="AW127"/>
  <c r="BS127" s="1"/>
  <c r="AW125"/>
  <c r="BS125" s="1"/>
  <c r="AW123"/>
  <c r="BS123" s="1"/>
  <c r="AW121"/>
  <c r="BS121" s="1"/>
  <c r="AW119"/>
  <c r="BS119" s="1"/>
  <c r="AW117"/>
  <c r="BS117" s="1"/>
  <c r="AW115"/>
  <c r="BS115" s="1"/>
  <c r="AW113"/>
  <c r="BS113" s="1"/>
  <c r="AW111"/>
  <c r="BS111" s="1"/>
  <c r="AW109"/>
  <c r="BS109" s="1"/>
  <c r="AW107"/>
  <c r="BS107" s="1"/>
  <c r="AW105"/>
  <c r="BS105" s="1"/>
  <c r="AW103"/>
  <c r="BS103" s="1"/>
  <c r="AW101"/>
  <c r="BS101" s="1"/>
  <c r="BQ71"/>
  <c r="BN71"/>
  <c r="D70" i="8" s="1"/>
  <c r="F70" s="1"/>
  <c r="BZ73" i="12"/>
  <c r="BO73"/>
  <c r="E72" i="8" s="1"/>
  <c r="G72" s="1"/>
  <c r="N76" i="15" s="1"/>
  <c r="BZ81" i="12"/>
  <c r="BO81"/>
  <c r="E80" i="8" s="1"/>
  <c r="G80" s="1"/>
  <c r="N84" i="15" s="1"/>
  <c r="BZ89" i="12"/>
  <c r="BO89"/>
  <c r="E88" i="8" s="1"/>
  <c r="G88" s="1"/>
  <c r="BZ98" i="12"/>
  <c r="BO98"/>
  <c r="BZ96"/>
  <c r="BO96"/>
  <c r="BZ37"/>
  <c r="BO37"/>
  <c r="E36" i="8" s="1"/>
  <c r="G36" s="1"/>
  <c r="N40" i="15" s="1"/>
  <c r="BZ33" i="12"/>
  <c r="BO33"/>
  <c r="E32" i="8" s="1"/>
  <c r="G32" s="1"/>
  <c r="N36" i="15" s="1"/>
  <c r="BZ29" i="12"/>
  <c r="BO29"/>
  <c r="E28" i="8" s="1"/>
  <c r="G28" s="1"/>
  <c r="N32" i="15" s="1"/>
  <c r="BZ25" i="12"/>
  <c r="BO25"/>
  <c r="E24" i="8" s="1"/>
  <c r="G24" s="1"/>
  <c r="N28" i="15" s="1"/>
  <c r="BZ21" i="12"/>
  <c r="BO21"/>
  <c r="E20" i="8" s="1"/>
  <c r="G20" s="1"/>
  <c r="N24" i="15" s="1"/>
  <c r="BZ17" i="12"/>
  <c r="BO17"/>
  <c r="E16" i="8" s="1"/>
  <c r="G16" s="1"/>
  <c r="N20" i="15" s="1"/>
  <c r="BZ13" i="12"/>
  <c r="BO13"/>
  <c r="E12" i="8" s="1"/>
  <c r="G12" s="1"/>
  <c r="N16" i="15" s="1"/>
  <c r="BZ9" i="12"/>
  <c r="BO9"/>
  <c r="E8" i="8" s="1"/>
  <c r="G8" s="1"/>
  <c r="N12" i="15" s="1"/>
  <c r="BZ5" i="12"/>
  <c r="BO5"/>
  <c r="E4" i="8" s="1"/>
  <c r="G4" s="1"/>
  <c r="N8" i="15" s="1"/>
  <c r="BZ38" i="12"/>
  <c r="BO38"/>
  <c r="E37" i="8" s="1"/>
  <c r="G37" s="1"/>
  <c r="N41" i="15" s="1"/>
  <c r="BZ34" i="12"/>
  <c r="BO34"/>
  <c r="E33" i="8" s="1"/>
  <c r="G33" s="1"/>
  <c r="N37" i="15" s="1"/>
  <c r="BZ30" i="12"/>
  <c r="BO30"/>
  <c r="E29" i="8" s="1"/>
  <c r="G29" s="1"/>
  <c r="N33" i="15" s="1"/>
  <c r="BZ26" i="12"/>
  <c r="BO26"/>
  <c r="E25" i="8" s="1"/>
  <c r="G25" s="1"/>
  <c r="N29" i="15" s="1"/>
  <c r="BZ22" i="12"/>
  <c r="BO22"/>
  <c r="E21" i="8" s="1"/>
  <c r="G21" s="1"/>
  <c r="N25" i="15" s="1"/>
  <c r="BZ18" i="12"/>
  <c r="BO18"/>
  <c r="E17" i="8" s="1"/>
  <c r="G17" s="1"/>
  <c r="N21" i="15" s="1"/>
  <c r="BZ14" i="12"/>
  <c r="BO14"/>
  <c r="E13" i="8" s="1"/>
  <c r="G13" s="1"/>
  <c r="N17" i="15" s="1"/>
  <c r="BZ10" i="12"/>
  <c r="BO10"/>
  <c r="E9" i="8" s="1"/>
  <c r="G9" s="1"/>
  <c r="N13" i="15" s="1"/>
  <c r="BZ6" i="12"/>
  <c r="BO6"/>
  <c r="E5" i="8" s="1"/>
  <c r="G5" s="1"/>
  <c r="N9" i="15" s="1"/>
  <c r="BZ94" i="12"/>
  <c r="BO94"/>
  <c r="E93" i="8" s="1"/>
  <c r="G93" s="1"/>
  <c r="BZ92" i="12"/>
  <c r="BO92"/>
  <c r="E91" i="8" s="1"/>
  <c r="G91" s="1"/>
  <c r="BZ90" i="12"/>
  <c r="BO90"/>
  <c r="E89" i="8" s="1"/>
  <c r="G89" s="1"/>
  <c r="BZ86" i="12"/>
  <c r="BO86"/>
  <c r="E85" i="8" s="1"/>
  <c r="G85" s="1"/>
  <c r="N89" i="15" s="1"/>
  <c r="BZ82" i="12"/>
  <c r="BO82"/>
  <c r="E81" i="8" s="1"/>
  <c r="G81" s="1"/>
  <c r="N85" i="15" s="1"/>
  <c r="BZ78" i="12"/>
  <c r="BO78"/>
  <c r="E77" i="8" s="1"/>
  <c r="G77" s="1"/>
  <c r="N81" i="15" s="1"/>
  <c r="BZ74" i="12"/>
  <c r="BO74"/>
  <c r="E73" i="8" s="1"/>
  <c r="G73" s="1"/>
  <c r="N77" i="15" s="1"/>
  <c r="BZ69" i="12"/>
  <c r="BO69"/>
  <c r="E68" i="8" s="1"/>
  <c r="G68" s="1"/>
  <c r="N72" i="15" s="1"/>
  <c r="BZ65" i="12"/>
  <c r="BO65"/>
  <c r="E64" i="8" s="1"/>
  <c r="G64" s="1"/>
  <c r="N68" i="15" s="1"/>
  <c r="BZ61" i="12"/>
  <c r="BO61"/>
  <c r="E60" i="8" s="1"/>
  <c r="G60" s="1"/>
  <c r="N64" i="15" s="1"/>
  <c r="BZ57" i="12"/>
  <c r="BO57"/>
  <c r="E56" i="8" s="1"/>
  <c r="G56" s="1"/>
  <c r="N60" i="15" s="1"/>
  <c r="BZ53" i="12"/>
  <c r="BO53"/>
  <c r="E52" i="8" s="1"/>
  <c r="G52" s="1"/>
  <c r="N56" i="15" s="1"/>
  <c r="BZ49" i="12"/>
  <c r="BO49"/>
  <c r="E48" i="8" s="1"/>
  <c r="G48" s="1"/>
  <c r="N52" i="15" s="1"/>
  <c r="BZ45" i="12"/>
  <c r="BO45"/>
  <c r="E44" i="8" s="1"/>
  <c r="G44" s="1"/>
  <c r="N48" i="15" s="1"/>
  <c r="BZ41" i="12"/>
  <c r="BO41"/>
  <c r="E40" i="8" s="1"/>
  <c r="G40" s="1"/>
  <c r="N44" i="15" s="1"/>
  <c r="M43"/>
  <c r="BQ195" i="12"/>
  <c r="BQ193"/>
  <c r="BQ76"/>
  <c r="BN76"/>
  <c r="D75" i="8" s="1"/>
  <c r="F75" s="1"/>
  <c r="BQ84" i="12"/>
  <c r="BN84"/>
  <c r="D83" i="8" s="1"/>
  <c r="F83" s="1"/>
  <c r="BQ99" i="12"/>
  <c r="BN99"/>
  <c r="BQ97"/>
  <c r="BN97"/>
  <c r="BQ39"/>
  <c r="BN39"/>
  <c r="D38" i="8" s="1"/>
  <c r="F38" s="1"/>
  <c r="BQ35" i="12"/>
  <c r="BN35"/>
  <c r="D34" i="8" s="1"/>
  <c r="F34" s="1"/>
  <c r="BQ31" i="12"/>
  <c r="BN31"/>
  <c r="D30" i="8" s="1"/>
  <c r="F30" s="1"/>
  <c r="BQ27" i="12"/>
  <c r="BN27"/>
  <c r="D26" i="8" s="1"/>
  <c r="F26" s="1"/>
  <c r="BQ23" i="12"/>
  <c r="BN23"/>
  <c r="D22" i="8" s="1"/>
  <c r="F22" s="1"/>
  <c r="BQ19" i="12"/>
  <c r="BN19"/>
  <c r="D18" i="8" s="1"/>
  <c r="F18" s="1"/>
  <c r="BQ15" i="12"/>
  <c r="BN15"/>
  <c r="D14" i="8" s="1"/>
  <c r="F14" s="1"/>
  <c r="BQ11" i="12"/>
  <c r="BN11"/>
  <c r="D10" i="8" s="1"/>
  <c r="F10" s="1"/>
  <c r="BQ7" i="12"/>
  <c r="BN7"/>
  <c r="D6" i="8" s="1"/>
  <c r="F6" s="1"/>
  <c r="BQ4" i="12"/>
  <c r="BN4"/>
  <c r="D3" i="8" s="1"/>
  <c r="F3" s="1"/>
  <c r="BQ36" i="12"/>
  <c r="BN36"/>
  <c r="D35" i="8" s="1"/>
  <c r="F35" s="1"/>
  <c r="BQ32" i="12"/>
  <c r="BN32"/>
  <c r="D31" i="8" s="1"/>
  <c r="F31" s="1"/>
  <c r="BQ28" i="12"/>
  <c r="BN28"/>
  <c r="D27" i="8" s="1"/>
  <c r="F27" s="1"/>
  <c r="BQ24" i="12"/>
  <c r="BN24"/>
  <c r="D23" i="8" s="1"/>
  <c r="F23" s="1"/>
  <c r="BQ20" i="12"/>
  <c r="BN20"/>
  <c r="D19" i="8" s="1"/>
  <c r="F19" s="1"/>
  <c r="BQ16" i="12"/>
  <c r="BN16"/>
  <c r="D15" i="8" s="1"/>
  <c r="F15" s="1"/>
  <c r="BQ12" i="12"/>
  <c r="BN12"/>
  <c r="D11" i="8" s="1"/>
  <c r="F11" s="1"/>
  <c r="BQ8" i="12"/>
  <c r="BN8"/>
  <c r="D7" i="8" s="1"/>
  <c r="F7" s="1"/>
  <c r="BQ94" i="12"/>
  <c r="I93" i="8" s="1"/>
  <c r="K93" s="1"/>
  <c r="BN94" i="12"/>
  <c r="D93" i="8" s="1"/>
  <c r="F93" s="1"/>
  <c r="BQ92" i="12"/>
  <c r="I91" i="8" s="1"/>
  <c r="K91" s="1"/>
  <c r="BN92" i="12"/>
  <c r="D91" i="8" s="1"/>
  <c r="F91" s="1"/>
  <c r="BQ90" i="12"/>
  <c r="I89" i="8" s="1"/>
  <c r="K89" s="1"/>
  <c r="BN90" i="12"/>
  <c r="D89" i="8" s="1"/>
  <c r="F89" s="1"/>
  <c r="BQ87" i="12"/>
  <c r="BN87"/>
  <c r="D86" i="8" s="1"/>
  <c r="F86" s="1"/>
  <c r="BQ83" i="12"/>
  <c r="BN83"/>
  <c r="D82" i="8" s="1"/>
  <c r="F82" s="1"/>
  <c r="BQ79" i="12"/>
  <c r="BN79"/>
  <c r="D78" i="8" s="1"/>
  <c r="F78" s="1"/>
  <c r="BQ75" i="12"/>
  <c r="BN75"/>
  <c r="D74" i="8" s="1"/>
  <c r="F74" s="1"/>
  <c r="BO177" i="12"/>
  <c r="E172" i="8" s="1"/>
  <c r="G172" s="1"/>
  <c r="N168" i="15" s="1"/>
  <c r="BO173" i="12"/>
  <c r="E168" i="8" s="1"/>
  <c r="G168" s="1"/>
  <c r="N164" i="15" s="1"/>
  <c r="BO169" i="12"/>
  <c r="E164" i="8" s="1"/>
  <c r="G164" s="1"/>
  <c r="N160" i="15" s="1"/>
  <c r="BO165" i="12"/>
  <c r="E160" i="8" s="1"/>
  <c r="G160" s="1"/>
  <c r="N156" i="15" s="1"/>
  <c r="BO161" i="12"/>
  <c r="E156" i="8" s="1"/>
  <c r="G156" s="1"/>
  <c r="N152" i="15" s="1"/>
  <c r="BO157" i="12"/>
  <c r="E152" i="8" s="1"/>
  <c r="G152" s="1"/>
  <c r="N148" i="15" s="1"/>
  <c r="BO153" i="12"/>
  <c r="E148" i="8" s="1"/>
  <c r="G148" s="1"/>
  <c r="N144" i="15" s="1"/>
  <c r="BO149" i="12"/>
  <c r="E144" i="8" s="1"/>
  <c r="G144" s="1"/>
  <c r="N140" i="15" s="1"/>
  <c r="BO145" i="12"/>
  <c r="E140" i="8" s="1"/>
  <c r="G140" s="1"/>
  <c r="N136" i="15" s="1"/>
  <c r="BO141" i="12"/>
  <c r="E136" i="8" s="1"/>
  <c r="G136" s="1"/>
  <c r="N132" i="15" s="1"/>
  <c r="BO185" i="12"/>
  <c r="E180" i="8" s="1"/>
  <c r="G180" s="1"/>
  <c r="BO123" i="12"/>
  <c r="E118" i="8" s="1"/>
  <c r="G118" s="1"/>
  <c r="N114" i="15" s="1"/>
  <c r="BO119" i="12"/>
  <c r="E114" i="8" s="1"/>
  <c r="G114" s="1"/>
  <c r="N110" i="15" s="1"/>
  <c r="BO115" i="12"/>
  <c r="E110" i="8" s="1"/>
  <c r="G110" s="1"/>
  <c r="N106" i="15" s="1"/>
  <c r="BO111" i="12"/>
  <c r="E106" i="8" s="1"/>
  <c r="G106" s="1"/>
  <c r="N102" i="15" s="1"/>
  <c r="BO107" i="12"/>
  <c r="E102" i="8" s="1"/>
  <c r="G102" s="1"/>
  <c r="N98" i="15" s="1"/>
  <c r="BO103" i="12"/>
  <c r="E98" i="8" s="1"/>
  <c r="G98" s="1"/>
  <c r="N94" i="15" s="1"/>
  <c r="BN41" i="12"/>
  <c r="D40" i="8" s="1"/>
  <c r="F40" s="1"/>
  <c r="BN45" i="12"/>
  <c r="D44" i="8" s="1"/>
  <c r="F44" s="1"/>
  <c r="BN49" i="12"/>
  <c r="D48" i="8" s="1"/>
  <c r="F48" s="1"/>
  <c r="BN53" i="12"/>
  <c r="D52" i="8" s="1"/>
  <c r="F52" s="1"/>
  <c r="BN57" i="12"/>
  <c r="D56" i="8" s="1"/>
  <c r="F56" s="1"/>
  <c r="BN61" i="12"/>
  <c r="D60" i="8" s="1"/>
  <c r="F60" s="1"/>
  <c r="BN65" i="12"/>
  <c r="D64" i="8" s="1"/>
  <c r="F64" s="1"/>
  <c r="BN69" i="12"/>
  <c r="D68" i="8" s="1"/>
  <c r="F68" s="1"/>
  <c r="BN44" i="12"/>
  <c r="D43" i="8" s="1"/>
  <c r="F43" s="1"/>
  <c r="BN48" i="12"/>
  <c r="D47" i="8" s="1"/>
  <c r="F47" s="1"/>
  <c r="BN52" i="12"/>
  <c r="D51" i="8" s="1"/>
  <c r="F51" s="1"/>
  <c r="BN56" i="12"/>
  <c r="D55" i="8" s="1"/>
  <c r="F55" s="1"/>
  <c r="BN60" i="12"/>
  <c r="D59" i="8" s="1"/>
  <c r="F59" s="1"/>
  <c r="BN64" i="12"/>
  <c r="D63" i="8" s="1"/>
  <c r="F63" s="1"/>
  <c r="BN68" i="12"/>
  <c r="D67" i="8" s="1"/>
  <c r="F67" s="1"/>
  <c r="BO137" i="12"/>
  <c r="E132" i="8" s="1"/>
  <c r="G132" s="1"/>
  <c r="N128" i="15" s="1"/>
  <c r="BO133" i="12"/>
  <c r="E128" i="8" s="1"/>
  <c r="G128" s="1"/>
  <c r="N124" i="15" s="1"/>
  <c r="BO129" i="12"/>
  <c r="E124" i="8" s="1"/>
  <c r="G124" s="1"/>
  <c r="N120" i="15" s="1"/>
  <c r="BO125" i="12"/>
  <c r="E120" i="8" s="1"/>
  <c r="G120" s="1"/>
  <c r="N116" i="15" s="1"/>
  <c r="BO121" i="12"/>
  <c r="E116" i="8" s="1"/>
  <c r="G116" s="1"/>
  <c r="N112" i="15" s="1"/>
  <c r="BO117" i="12"/>
  <c r="E112" i="8" s="1"/>
  <c r="G112" s="1"/>
  <c r="N108" i="15" s="1"/>
  <c r="BO113" i="12"/>
  <c r="E108" i="8" s="1"/>
  <c r="G108" s="1"/>
  <c r="N104" i="15" s="1"/>
  <c r="BO109" i="12"/>
  <c r="E104" i="8" s="1"/>
  <c r="G104" s="1"/>
  <c r="N100" i="15" s="1"/>
  <c r="BO105" i="12"/>
  <c r="E100" i="8" s="1"/>
  <c r="G100" s="1"/>
  <c r="N96" i="15" s="1"/>
  <c r="BO101" i="12"/>
  <c r="E96" i="8" s="1"/>
  <c r="G96" s="1"/>
  <c r="N92" i="15" s="1"/>
  <c r="BN43" i="12"/>
  <c r="D42" i="8" s="1"/>
  <c r="F42" s="1"/>
  <c r="BN47" i="12"/>
  <c r="D46" i="8" s="1"/>
  <c r="F46" s="1"/>
  <c r="BN51" i="12"/>
  <c r="D50" i="8" s="1"/>
  <c r="F50" s="1"/>
  <c r="BN55" i="12"/>
  <c r="D54" i="8" s="1"/>
  <c r="F54" s="1"/>
  <c r="BN59" i="12"/>
  <c r="D58" i="8" s="1"/>
  <c r="F58" s="1"/>
  <c r="BN63" i="12"/>
  <c r="D62" i="8" s="1"/>
  <c r="F62" s="1"/>
  <c r="BN67" i="12"/>
  <c r="D66" i="8" s="1"/>
  <c r="F66" s="1"/>
  <c r="BN42" i="12"/>
  <c r="D41" i="8" s="1"/>
  <c r="F41" s="1"/>
  <c r="BN46" i="12"/>
  <c r="D45" i="8" s="1"/>
  <c r="F45" s="1"/>
  <c r="BN50" i="12"/>
  <c r="D49" i="8" s="1"/>
  <c r="F49" s="1"/>
  <c r="BN54" i="12"/>
  <c r="D53" i="8" s="1"/>
  <c r="F53" s="1"/>
  <c r="BN58" i="12"/>
  <c r="D57" i="8" s="1"/>
  <c r="F57" s="1"/>
  <c r="BN62" i="12"/>
  <c r="D61" i="8" s="1"/>
  <c r="F61" s="1"/>
  <c r="BN66" i="12"/>
  <c r="D65" i="8" s="1"/>
  <c r="F65" s="1"/>
  <c r="BN70" i="12"/>
  <c r="D69" i="8" s="1"/>
  <c r="F69" s="1"/>
  <c r="BO68" i="12"/>
  <c r="E67" i="8" s="1"/>
  <c r="G67" s="1"/>
  <c r="N71" i="15" s="1"/>
  <c r="BO64" i="12"/>
  <c r="E63" i="8" s="1"/>
  <c r="G63" s="1"/>
  <c r="N67" i="15" s="1"/>
  <c r="BO60" i="12"/>
  <c r="E59" i="8" s="1"/>
  <c r="G59" s="1"/>
  <c r="N63" i="15" s="1"/>
  <c r="BO56" i="12"/>
  <c r="E55" i="8" s="1"/>
  <c r="G55" s="1"/>
  <c r="N59" i="15" s="1"/>
  <c r="BO52" i="12"/>
  <c r="E51" i="8" s="1"/>
  <c r="G51" s="1"/>
  <c r="N55" i="15" s="1"/>
  <c r="BO48" i="12"/>
  <c r="E47" i="8" s="1"/>
  <c r="G47" s="1"/>
  <c r="N51" i="15" s="1"/>
  <c r="BO44" i="12"/>
  <c r="E43" i="8" s="1"/>
  <c r="G43" s="1"/>
  <c r="N47" i="15" s="1"/>
  <c r="BZ193" i="12"/>
  <c r="BO193"/>
  <c r="BZ191"/>
  <c r="BO191"/>
  <c r="E186" i="8" s="1"/>
  <c r="G186" s="1"/>
  <c r="BZ189" i="12"/>
  <c r="BO189"/>
  <c r="E184" i="8" s="1"/>
  <c r="G184" s="1"/>
  <c r="BZ187" i="12"/>
  <c r="I182" i="8" s="1"/>
  <c r="K182" s="1"/>
  <c r="BO187" i="12"/>
  <c r="E182" i="8" s="1"/>
  <c r="G182" s="1"/>
  <c r="BZ100" i="12"/>
  <c r="BO100"/>
  <c r="E95" i="8" s="1"/>
  <c r="G95" s="1"/>
  <c r="N91" i="15" s="1"/>
  <c r="BZ181" i="12"/>
  <c r="BO181"/>
  <c r="E176" i="8" s="1"/>
  <c r="G176" s="1"/>
  <c r="N172" i="15" s="1"/>
  <c r="BZ172" i="12"/>
  <c r="BO172"/>
  <c r="E167" i="8" s="1"/>
  <c r="G167" s="1"/>
  <c r="N163" i="15" s="1"/>
  <c r="BZ164" i="12"/>
  <c r="BO164"/>
  <c r="E159" i="8" s="1"/>
  <c r="G159" s="1"/>
  <c r="N155" i="15" s="1"/>
  <c r="BZ156" i="12"/>
  <c r="BO156"/>
  <c r="E151" i="8" s="1"/>
  <c r="G151" s="1"/>
  <c r="N147" i="15" s="1"/>
  <c r="BZ148" i="12"/>
  <c r="BO148"/>
  <c r="E143" i="8" s="1"/>
  <c r="G143" s="1"/>
  <c r="N139" i="15" s="1"/>
  <c r="BZ140" i="12"/>
  <c r="BO140"/>
  <c r="E135" i="8" s="1"/>
  <c r="G135" s="1"/>
  <c r="N131" i="15" s="1"/>
  <c r="BZ132" i="12"/>
  <c r="BO132"/>
  <c r="E127" i="8" s="1"/>
  <c r="G127" s="1"/>
  <c r="N123" i="15" s="1"/>
  <c r="BZ124" i="12"/>
  <c r="BO124"/>
  <c r="E119" i="8" s="1"/>
  <c r="G119" s="1"/>
  <c r="N115" i="15" s="1"/>
  <c r="AC9" i="1"/>
  <c r="AB9"/>
  <c r="AC10"/>
  <c r="AB10"/>
  <c r="BZ87" i="12"/>
  <c r="BO87"/>
  <c r="E86" i="8" s="1"/>
  <c r="G86" s="1"/>
  <c r="N90" i="15" s="1"/>
  <c r="BZ83" i="12"/>
  <c r="BO83"/>
  <c r="E82" i="8" s="1"/>
  <c r="G82" s="1"/>
  <c r="N86" i="15" s="1"/>
  <c r="BZ79" i="12"/>
  <c r="BO79"/>
  <c r="E78" i="8" s="1"/>
  <c r="G78" s="1"/>
  <c r="N82" i="15" s="1"/>
  <c r="BZ75" i="12"/>
  <c r="BO75"/>
  <c r="E74" i="8" s="1"/>
  <c r="G74" s="1"/>
  <c r="N78" i="15" s="1"/>
  <c r="BZ71" i="12"/>
  <c r="BO71"/>
  <c r="E70" i="8" s="1"/>
  <c r="G70" s="1"/>
  <c r="N74" i="15" s="1"/>
  <c r="BZ66" i="12"/>
  <c r="BO66"/>
  <c r="E65" i="8" s="1"/>
  <c r="G65" s="1"/>
  <c r="N69" i="15" s="1"/>
  <c r="BZ58" i="12"/>
  <c r="BO58"/>
  <c r="E57" i="8" s="1"/>
  <c r="G57" s="1"/>
  <c r="N61" i="15" s="1"/>
  <c r="BZ50" i="12"/>
  <c r="BO50"/>
  <c r="E49" i="8" s="1"/>
  <c r="G49" s="1"/>
  <c r="N53" i="15" s="1"/>
  <c r="BZ42" i="12"/>
  <c r="BO42"/>
  <c r="E41" i="8" s="1"/>
  <c r="G41" s="1"/>
  <c r="N45" i="15" s="1"/>
  <c r="AY192" i="12"/>
  <c r="AY193"/>
  <c r="BU193" s="1"/>
  <c r="AY194"/>
  <c r="AY195"/>
  <c r="BU195" s="1"/>
  <c r="AY191"/>
  <c r="AY187"/>
  <c r="BU187" s="1"/>
  <c r="AY186"/>
  <c r="AY185"/>
  <c r="BU185" s="1"/>
  <c r="AY183"/>
  <c r="AY181"/>
  <c r="BU181" s="1"/>
  <c r="AY179"/>
  <c r="BU179" s="1"/>
  <c r="I174" i="8" s="1"/>
  <c r="K174" s="1"/>
  <c r="AY177" i="12"/>
  <c r="BU177" s="1"/>
  <c r="AY175"/>
  <c r="AY173"/>
  <c r="BU173" s="1"/>
  <c r="AY171"/>
  <c r="BU171" s="1"/>
  <c r="I166" i="8" s="1"/>
  <c r="K166" s="1"/>
  <c r="AY169" i="12"/>
  <c r="BU169" s="1"/>
  <c r="AY167"/>
  <c r="AY165"/>
  <c r="BU165" s="1"/>
  <c r="AY163"/>
  <c r="BU163" s="1"/>
  <c r="I158" i="8" s="1"/>
  <c r="K158" s="1"/>
  <c r="AY161" i="12"/>
  <c r="BU161" s="1"/>
  <c r="AY159"/>
  <c r="AY157"/>
  <c r="BU157" s="1"/>
  <c r="AY155"/>
  <c r="BU155" s="1"/>
  <c r="I150" i="8" s="1"/>
  <c r="K150" s="1"/>
  <c r="AY153" i="12"/>
  <c r="BU153" s="1"/>
  <c r="AY151"/>
  <c r="AY149"/>
  <c r="BU149" s="1"/>
  <c r="AY147"/>
  <c r="BU147" s="1"/>
  <c r="I142" i="8" s="1"/>
  <c r="K142" s="1"/>
  <c r="AY145" i="12"/>
  <c r="BU145" s="1"/>
  <c r="AY143"/>
  <c r="AY141"/>
  <c r="BU141" s="1"/>
  <c r="AY139"/>
  <c r="BU139" s="1"/>
  <c r="I134" i="8" s="1"/>
  <c r="K134" s="1"/>
  <c r="AY137" i="12"/>
  <c r="BU137" s="1"/>
  <c r="AY135"/>
  <c r="AY133"/>
  <c r="BU133" s="1"/>
  <c r="AY131"/>
  <c r="BU131" s="1"/>
  <c r="I126" i="8" s="1"/>
  <c r="K126" s="1"/>
  <c r="AY129" i="12"/>
  <c r="BU129" s="1"/>
  <c r="AY127"/>
  <c r="AY125"/>
  <c r="BU125" s="1"/>
  <c r="AY123"/>
  <c r="BU123" s="1"/>
  <c r="I118" i="8" s="1"/>
  <c r="K118" s="1"/>
  <c r="AY121" i="12"/>
  <c r="BU121" s="1"/>
  <c r="AY119"/>
  <c r="AY117"/>
  <c r="BU117" s="1"/>
  <c r="AY115"/>
  <c r="BU115" s="1"/>
  <c r="I110" i="8" s="1"/>
  <c r="K110" s="1"/>
  <c r="AY113" i="12"/>
  <c r="BU113" s="1"/>
  <c r="AY111"/>
  <c r="AY109"/>
  <c r="BU109" s="1"/>
  <c r="AY107"/>
  <c r="AY105"/>
  <c r="BU105" s="1"/>
  <c r="AY103"/>
  <c r="BU103" s="1"/>
  <c r="I98" i="8" s="1"/>
  <c r="K98" s="1"/>
  <c r="AY101" i="12"/>
  <c r="BU101" s="1"/>
  <c r="AY190"/>
  <c r="BU190" s="1"/>
  <c r="I185" i="8" s="1"/>
  <c r="K185" s="1"/>
  <c r="AY189" i="12"/>
  <c r="BU189" s="1"/>
  <c r="AY188"/>
  <c r="BU188" s="1"/>
  <c r="AY184"/>
  <c r="BU184" s="1"/>
  <c r="AY182"/>
  <c r="BU182" s="1"/>
  <c r="AY180"/>
  <c r="BU180" s="1"/>
  <c r="AY178"/>
  <c r="AY176"/>
  <c r="BU176" s="1"/>
  <c r="AY174"/>
  <c r="BU174" s="1"/>
  <c r="I169" i="8" s="1"/>
  <c r="K169" s="1"/>
  <c r="AY172" i="12"/>
  <c r="BU172" s="1"/>
  <c r="AY170"/>
  <c r="AY168"/>
  <c r="BU168" s="1"/>
  <c r="AY166"/>
  <c r="BU166" s="1"/>
  <c r="I161" i="8" s="1"/>
  <c r="K161" s="1"/>
  <c r="AY164" i="12"/>
  <c r="BU164" s="1"/>
  <c r="AY162"/>
  <c r="AY160"/>
  <c r="BU160" s="1"/>
  <c r="AY158"/>
  <c r="BU158" s="1"/>
  <c r="I153" i="8" s="1"/>
  <c r="K153" s="1"/>
  <c r="AY156" i="12"/>
  <c r="BU156" s="1"/>
  <c r="AY154"/>
  <c r="AY152"/>
  <c r="BU152" s="1"/>
  <c r="AY150"/>
  <c r="BU150" s="1"/>
  <c r="AY148"/>
  <c r="BU148" s="1"/>
  <c r="AY146"/>
  <c r="AY144"/>
  <c r="BU144" s="1"/>
  <c r="AY142"/>
  <c r="BU142" s="1"/>
  <c r="I137" i="8" s="1"/>
  <c r="K137" s="1"/>
  <c r="AY140" i="12"/>
  <c r="BU140" s="1"/>
  <c r="AY138"/>
  <c r="AY136"/>
  <c r="BU136" s="1"/>
  <c r="AY134"/>
  <c r="BU134" s="1"/>
  <c r="I129" i="8" s="1"/>
  <c r="K129" s="1"/>
  <c r="AY132" i="12"/>
  <c r="BU132" s="1"/>
  <c r="AY130"/>
  <c r="AY128"/>
  <c r="BU128" s="1"/>
  <c r="AY126"/>
  <c r="BU126" s="1"/>
  <c r="I121" i="8" s="1"/>
  <c r="K121" s="1"/>
  <c r="AY124" i="12"/>
  <c r="BU124" s="1"/>
  <c r="AY122"/>
  <c r="AY120"/>
  <c r="BU120" s="1"/>
  <c r="I115" i="8" s="1"/>
  <c r="K115" s="1"/>
  <c r="AY118" i="12"/>
  <c r="BU118" s="1"/>
  <c r="I113" i="8" s="1"/>
  <c r="K113" s="1"/>
  <c r="AY116" i="12"/>
  <c r="BU116" s="1"/>
  <c r="I111" i="8" s="1"/>
  <c r="K111" s="1"/>
  <c r="AY114" i="12"/>
  <c r="AY112"/>
  <c r="BU112" s="1"/>
  <c r="I107" i="8" s="1"/>
  <c r="K107" s="1"/>
  <c r="AY110" i="12"/>
  <c r="BU110" s="1"/>
  <c r="I105" i="8" s="1"/>
  <c r="K105" s="1"/>
  <c r="AY108" i="12"/>
  <c r="BU108" s="1"/>
  <c r="I103" i="8" s="1"/>
  <c r="K103" s="1"/>
  <c r="AY106" i="12"/>
  <c r="AY104"/>
  <c r="BU104" s="1"/>
  <c r="I99" i="8" s="1"/>
  <c r="K99" s="1"/>
  <c r="AY102" i="12"/>
  <c r="BU102" s="1"/>
  <c r="I97" i="8" s="1"/>
  <c r="K97" s="1"/>
  <c r="AY100" i="12"/>
  <c r="BU100" s="1"/>
  <c r="BZ77"/>
  <c r="BO77"/>
  <c r="E76" i="8" s="1"/>
  <c r="G76" s="1"/>
  <c r="N80" i="15" s="1"/>
  <c r="BZ85" i="12"/>
  <c r="BO85"/>
  <c r="E84" i="8" s="1"/>
  <c r="G84" s="1"/>
  <c r="N88" i="15" s="1"/>
  <c r="BZ99" i="12"/>
  <c r="BO99"/>
  <c r="BZ97"/>
  <c r="BO97"/>
  <c r="BZ39"/>
  <c r="BO39"/>
  <c r="E38" i="8" s="1"/>
  <c r="G38" s="1"/>
  <c r="N42" i="15" s="1"/>
  <c r="BZ35" i="12"/>
  <c r="BO35"/>
  <c r="E34" i="8" s="1"/>
  <c r="G34" s="1"/>
  <c r="N38" i="15" s="1"/>
  <c r="BZ31" i="12"/>
  <c r="BO31"/>
  <c r="E30" i="8" s="1"/>
  <c r="G30" s="1"/>
  <c r="N34" i="15" s="1"/>
  <c r="BZ27" i="12"/>
  <c r="BO27"/>
  <c r="E26" i="8" s="1"/>
  <c r="G26" s="1"/>
  <c r="N30" i="15" s="1"/>
  <c r="BZ23" i="12"/>
  <c r="BO23"/>
  <c r="E22" i="8" s="1"/>
  <c r="G22" s="1"/>
  <c r="N26" i="15" s="1"/>
  <c r="BZ19" i="12"/>
  <c r="BO19"/>
  <c r="E18" i="8" s="1"/>
  <c r="G18" s="1"/>
  <c r="N22" i="15" s="1"/>
  <c r="BZ15" i="12"/>
  <c r="BO15"/>
  <c r="E14" i="8" s="1"/>
  <c r="G14" s="1"/>
  <c r="N18" i="15" s="1"/>
  <c r="BZ11" i="12"/>
  <c r="BO11"/>
  <c r="E10" i="8" s="1"/>
  <c r="G10" s="1"/>
  <c r="N14" i="15" s="1"/>
  <c r="BZ7" i="12"/>
  <c r="BO7"/>
  <c r="E6" i="8" s="1"/>
  <c r="G6" s="1"/>
  <c r="N10" i="15" s="1"/>
  <c r="BZ4" i="12"/>
  <c r="BO4"/>
  <c r="E3" i="8" s="1"/>
  <c r="G3" s="1"/>
  <c r="N7" i="15" s="1"/>
  <c r="BZ36" i="12"/>
  <c r="BO36"/>
  <c r="E35" i="8" s="1"/>
  <c r="G35" s="1"/>
  <c r="N39" i="15" s="1"/>
  <c r="BZ32" i="12"/>
  <c r="BO32"/>
  <c r="E31" i="8" s="1"/>
  <c r="G31" s="1"/>
  <c r="N35" i="15" s="1"/>
  <c r="BZ28" i="12"/>
  <c r="BO28"/>
  <c r="E27" i="8" s="1"/>
  <c r="G27" s="1"/>
  <c r="N31" i="15" s="1"/>
  <c r="BZ24" i="12"/>
  <c r="BO24"/>
  <c r="E23" i="8" s="1"/>
  <c r="G23" s="1"/>
  <c r="N27" i="15" s="1"/>
  <c r="BZ20" i="12"/>
  <c r="BO20"/>
  <c r="E19" i="8" s="1"/>
  <c r="G19" s="1"/>
  <c r="N23" i="15" s="1"/>
  <c r="BZ16" i="12"/>
  <c r="BO16"/>
  <c r="E15" i="8" s="1"/>
  <c r="G15" s="1"/>
  <c r="N19" i="15" s="1"/>
  <c r="BZ12" i="12"/>
  <c r="BO12"/>
  <c r="E11" i="8" s="1"/>
  <c r="G11" s="1"/>
  <c r="N15" i="15" s="1"/>
  <c r="BZ8" i="12"/>
  <c r="BO8"/>
  <c r="E7" i="8" s="1"/>
  <c r="G7" s="1"/>
  <c r="N11" i="15" s="1"/>
  <c r="BZ95" i="12"/>
  <c r="BO95"/>
  <c r="E94" i="8" s="1"/>
  <c r="G94" s="1"/>
  <c r="BZ93" i="12"/>
  <c r="BO93"/>
  <c r="E92" i="8" s="1"/>
  <c r="G92" s="1"/>
  <c r="BZ91" i="12"/>
  <c r="BO91"/>
  <c r="E90" i="8" s="1"/>
  <c r="G90" s="1"/>
  <c r="BZ88" i="12"/>
  <c r="BO88"/>
  <c r="E87" i="8" s="1"/>
  <c r="G87" s="1"/>
  <c r="BZ84" i="12"/>
  <c r="BO84"/>
  <c r="E83" i="8" s="1"/>
  <c r="G83" s="1"/>
  <c r="N87" i="15" s="1"/>
  <c r="BZ80" i="12"/>
  <c r="BO80"/>
  <c r="E79" i="8" s="1"/>
  <c r="G79" s="1"/>
  <c r="N83" i="15" s="1"/>
  <c r="BZ76" i="12"/>
  <c r="BO76"/>
  <c r="E75" i="8" s="1"/>
  <c r="G75" s="1"/>
  <c r="N79" i="15" s="1"/>
  <c r="BZ72" i="12"/>
  <c r="BO72"/>
  <c r="E71" i="8" s="1"/>
  <c r="G71" s="1"/>
  <c r="N75" i="15" s="1"/>
  <c r="BZ67" i="12"/>
  <c r="I66" i="8" s="1"/>
  <c r="K66" s="1"/>
  <c r="BO67" i="12"/>
  <c r="E66" i="8" s="1"/>
  <c r="G66" s="1"/>
  <c r="N70" i="15" s="1"/>
  <c r="BZ63" i="12"/>
  <c r="I62" i="8" s="1"/>
  <c r="K62" s="1"/>
  <c r="BO63" i="12"/>
  <c r="E62" i="8" s="1"/>
  <c r="G62" s="1"/>
  <c r="N66" i="15" s="1"/>
  <c r="BZ59" i="12"/>
  <c r="I58" i="8" s="1"/>
  <c r="K58" s="1"/>
  <c r="BO59" i="12"/>
  <c r="E58" i="8" s="1"/>
  <c r="G58" s="1"/>
  <c r="N62" i="15" s="1"/>
  <c r="BZ55" i="12"/>
  <c r="I54" i="8" s="1"/>
  <c r="K54" s="1"/>
  <c r="BO55" i="12"/>
  <c r="E54" i="8" s="1"/>
  <c r="G54" s="1"/>
  <c r="N58" i="15" s="1"/>
  <c r="BZ51" i="12"/>
  <c r="I50" i="8" s="1"/>
  <c r="K50" s="1"/>
  <c r="BO51" i="12"/>
  <c r="E50" i="8" s="1"/>
  <c r="G50" s="1"/>
  <c r="N54" i="15" s="1"/>
  <c r="BZ47" i="12"/>
  <c r="I46" i="8" s="1"/>
  <c r="K46" s="1"/>
  <c r="BO47" i="12"/>
  <c r="E46" i="8" s="1"/>
  <c r="G46" s="1"/>
  <c r="N50" i="15" s="1"/>
  <c r="BZ43" i="12"/>
  <c r="I42" i="8" s="1"/>
  <c r="K42" s="1"/>
  <c r="BO43" i="12"/>
  <c r="E42" i="8" s="1"/>
  <c r="G42" s="1"/>
  <c r="N46" i="15" s="1"/>
  <c r="BZ40" i="12"/>
  <c r="I39" i="8" s="1"/>
  <c r="K39" s="1"/>
  <c r="BO40" i="12"/>
  <c r="E39" i="8" s="1"/>
  <c r="G39" s="1"/>
  <c r="N43" i="15" s="1"/>
  <c r="BQ194" i="12"/>
  <c r="BQ192"/>
  <c r="BQ72"/>
  <c r="I71" i="8" s="1"/>
  <c r="K71" s="1"/>
  <c r="BN72" i="12"/>
  <c r="D71" i="8" s="1"/>
  <c r="F71" s="1"/>
  <c r="BQ80" i="12"/>
  <c r="I79" i="8" s="1"/>
  <c r="K79" s="1"/>
  <c r="BN80" i="12"/>
  <c r="D79" i="8" s="1"/>
  <c r="F79" s="1"/>
  <c r="BQ88" i="12"/>
  <c r="I87" i="8" s="1"/>
  <c r="K87" s="1"/>
  <c r="BN88" i="12"/>
  <c r="D87" i="8" s="1"/>
  <c r="F87" s="1"/>
  <c r="BQ98" i="12"/>
  <c r="BN98"/>
  <c r="BQ96"/>
  <c r="BN96"/>
  <c r="BQ37"/>
  <c r="I36" i="8" s="1"/>
  <c r="K36" s="1"/>
  <c r="BN37" i="12"/>
  <c r="D36" i="8" s="1"/>
  <c r="F36" s="1"/>
  <c r="BQ33" i="12"/>
  <c r="I32" i="8" s="1"/>
  <c r="K32" s="1"/>
  <c r="BN33" i="12"/>
  <c r="D32" i="8" s="1"/>
  <c r="F32" s="1"/>
  <c r="BQ29" i="12"/>
  <c r="I28" i="8" s="1"/>
  <c r="K28" s="1"/>
  <c r="BN29" i="12"/>
  <c r="D28" i="8" s="1"/>
  <c r="F28" s="1"/>
  <c r="BQ25" i="12"/>
  <c r="I24" i="8" s="1"/>
  <c r="K24" s="1"/>
  <c r="BN25" i="12"/>
  <c r="D24" i="8" s="1"/>
  <c r="F24" s="1"/>
  <c r="BQ21" i="12"/>
  <c r="I20" i="8" s="1"/>
  <c r="K20" s="1"/>
  <c r="BN21" i="12"/>
  <c r="D20" i="8" s="1"/>
  <c r="F20" s="1"/>
  <c r="BQ17" i="12"/>
  <c r="I16" i="8" s="1"/>
  <c r="K16" s="1"/>
  <c r="BN17" i="12"/>
  <c r="D16" i="8" s="1"/>
  <c r="F16" s="1"/>
  <c r="BQ13" i="12"/>
  <c r="I12" i="8" s="1"/>
  <c r="K12" s="1"/>
  <c r="BN13" i="12"/>
  <c r="D12" i="8" s="1"/>
  <c r="F12" s="1"/>
  <c r="BQ9" i="12"/>
  <c r="I8" i="8" s="1"/>
  <c r="K8" s="1"/>
  <c r="BN9" i="12"/>
  <c r="D8" i="8" s="1"/>
  <c r="F8" s="1"/>
  <c r="BQ5" i="12"/>
  <c r="I4" i="8" s="1"/>
  <c r="K4" s="1"/>
  <c r="BN5" i="12"/>
  <c r="D4" i="8" s="1"/>
  <c r="F4" s="1"/>
  <c r="BQ38" i="12"/>
  <c r="I37" i="8" s="1"/>
  <c r="K37" s="1"/>
  <c r="BN38" i="12"/>
  <c r="D37" i="8" s="1"/>
  <c r="F37" s="1"/>
  <c r="BQ34" i="12"/>
  <c r="I33" i="8" s="1"/>
  <c r="K33" s="1"/>
  <c r="BN34" i="12"/>
  <c r="D33" i="8" s="1"/>
  <c r="F33" s="1"/>
  <c r="BQ30" i="12"/>
  <c r="I29" i="8" s="1"/>
  <c r="K29" s="1"/>
  <c r="BN30" i="12"/>
  <c r="D29" i="8" s="1"/>
  <c r="F29" s="1"/>
  <c r="BQ26" i="12"/>
  <c r="I25" i="8" s="1"/>
  <c r="K25" s="1"/>
  <c r="BN26" i="12"/>
  <c r="D25" i="8" s="1"/>
  <c r="F25" s="1"/>
  <c r="BQ22" i="12"/>
  <c r="I21" i="8" s="1"/>
  <c r="K21" s="1"/>
  <c r="BN22" i="12"/>
  <c r="D21" i="8" s="1"/>
  <c r="F21" s="1"/>
  <c r="BQ18" i="12"/>
  <c r="I17" i="8" s="1"/>
  <c r="K17" s="1"/>
  <c r="BN18" i="12"/>
  <c r="D17" i="8" s="1"/>
  <c r="F17" s="1"/>
  <c r="BQ14" i="12"/>
  <c r="I13" i="8" s="1"/>
  <c r="K13" s="1"/>
  <c r="BN14" i="12"/>
  <c r="D13" i="8" s="1"/>
  <c r="F13" s="1"/>
  <c r="BQ10" i="12"/>
  <c r="I9" i="8" s="1"/>
  <c r="K9" s="1"/>
  <c r="BN10" i="12"/>
  <c r="D9" i="8" s="1"/>
  <c r="F9" s="1"/>
  <c r="BQ6" i="12"/>
  <c r="I5" i="8" s="1"/>
  <c r="K5" s="1"/>
  <c r="BN6" i="12"/>
  <c r="D5" i="8" s="1"/>
  <c r="F5" s="1"/>
  <c r="BQ95" i="12"/>
  <c r="I94" i="8" s="1"/>
  <c r="K94" s="1"/>
  <c r="BN95" i="12"/>
  <c r="D94" i="8" s="1"/>
  <c r="F94" s="1"/>
  <c r="BQ93" i="12"/>
  <c r="I92" i="8" s="1"/>
  <c r="BN93" i="12"/>
  <c r="D92" i="8" s="1"/>
  <c r="F92" s="1"/>
  <c r="BQ91" i="12"/>
  <c r="I90" i="8" s="1"/>
  <c r="K90" s="1"/>
  <c r="BN91" i="12"/>
  <c r="D90" i="8" s="1"/>
  <c r="F90" s="1"/>
  <c r="BQ89" i="12"/>
  <c r="I88" i="8" s="1"/>
  <c r="K88" s="1"/>
  <c r="BN89" i="12"/>
  <c r="D88" i="8" s="1"/>
  <c r="F88" s="1"/>
  <c r="BQ85" i="12"/>
  <c r="I84" i="8" s="1"/>
  <c r="K84" s="1"/>
  <c r="BN85" i="12"/>
  <c r="D84" i="8" s="1"/>
  <c r="F84" s="1"/>
  <c r="BQ81" i="12"/>
  <c r="I80" i="8" s="1"/>
  <c r="K80" s="1"/>
  <c r="BN81" i="12"/>
  <c r="D80" i="8" s="1"/>
  <c r="F80" s="1"/>
  <c r="BQ77" i="12"/>
  <c r="I76" i="8" s="1"/>
  <c r="K76" s="1"/>
  <c r="BN77" i="12"/>
  <c r="D76" i="8" s="1"/>
  <c r="F76" s="1"/>
  <c r="BQ73" i="12"/>
  <c r="I72" i="8" s="1"/>
  <c r="K72" s="1"/>
  <c r="BN73" i="12"/>
  <c r="D72" i="8" s="1"/>
  <c r="F72" s="1"/>
  <c r="I40"/>
  <c r="K40" s="1"/>
  <c r="I44"/>
  <c r="K44" s="1"/>
  <c r="I48"/>
  <c r="K48" s="1"/>
  <c r="I52"/>
  <c r="K52" s="1"/>
  <c r="I56"/>
  <c r="K56" s="1"/>
  <c r="I60"/>
  <c r="K60" s="1"/>
  <c r="I64"/>
  <c r="K64" s="1"/>
  <c r="I68"/>
  <c r="K68" s="1"/>
  <c r="I43"/>
  <c r="K43" s="1"/>
  <c r="I47"/>
  <c r="K47" s="1"/>
  <c r="I51"/>
  <c r="K51" s="1"/>
  <c r="I55"/>
  <c r="K55" s="1"/>
  <c r="I59"/>
  <c r="K59" s="1"/>
  <c r="I63"/>
  <c r="K63" s="1"/>
  <c r="I67"/>
  <c r="K67" s="1"/>
  <c r="I180"/>
  <c r="K180" s="1"/>
  <c r="I172"/>
  <c r="K172" s="1"/>
  <c r="I168"/>
  <c r="K168" s="1"/>
  <c r="I164"/>
  <c r="K164" s="1"/>
  <c r="I160"/>
  <c r="K160" s="1"/>
  <c r="I156"/>
  <c r="K156" s="1"/>
  <c r="I152"/>
  <c r="K152" s="1"/>
  <c r="I148"/>
  <c r="K148" s="1"/>
  <c r="I144"/>
  <c r="K144" s="1"/>
  <c r="I140"/>
  <c r="K140" s="1"/>
  <c r="I136"/>
  <c r="K136" s="1"/>
  <c r="I132"/>
  <c r="K132" s="1"/>
  <c r="I128"/>
  <c r="K128" s="1"/>
  <c r="I124"/>
  <c r="K124" s="1"/>
  <c r="I120"/>
  <c r="K120" s="1"/>
  <c r="I116"/>
  <c r="K116" s="1"/>
  <c r="I112"/>
  <c r="K112" s="1"/>
  <c r="I108"/>
  <c r="K108" s="1"/>
  <c r="I104"/>
  <c r="K104" s="1"/>
  <c r="I177"/>
  <c r="K177" s="1"/>
  <c r="I145"/>
  <c r="K145" s="1"/>
  <c r="I184"/>
  <c r="K184" s="1"/>
  <c r="I41"/>
  <c r="K41" s="1"/>
  <c r="I45"/>
  <c r="K45" s="1"/>
  <c r="I49"/>
  <c r="K49" s="1"/>
  <c r="I53"/>
  <c r="K53" s="1"/>
  <c r="I57"/>
  <c r="K57" s="1"/>
  <c r="I61"/>
  <c r="K61" s="1"/>
  <c r="I65"/>
  <c r="K65" s="1"/>
  <c r="I69"/>
  <c r="K69" s="1"/>
  <c r="BN184" i="12"/>
  <c r="D179" i="8" s="1"/>
  <c r="F179" s="1"/>
  <c r="BN180" i="12"/>
  <c r="D175" i="8" s="1"/>
  <c r="F175" s="1"/>
  <c r="BN176" i="12"/>
  <c r="D171" i="8" s="1"/>
  <c r="F171" s="1"/>
  <c r="BN172" i="12"/>
  <c r="D167" i="8" s="1"/>
  <c r="F167" s="1"/>
  <c r="BN168" i="12"/>
  <c r="D163" i="8" s="1"/>
  <c r="F163" s="1"/>
  <c r="BN164" i="12"/>
  <c r="D159" i="8" s="1"/>
  <c r="F159" s="1"/>
  <c r="BN160" i="12"/>
  <c r="D155" i="8" s="1"/>
  <c r="F155" s="1"/>
  <c r="BN156" i="12"/>
  <c r="D151" i="8" s="1"/>
  <c r="F151" s="1"/>
  <c r="BN152" i="12"/>
  <c r="D147" i="8" s="1"/>
  <c r="F147" s="1"/>
  <c r="BN148" i="12"/>
  <c r="D143" i="8" s="1"/>
  <c r="F143" s="1"/>
  <c r="BN144" i="12"/>
  <c r="D139" i="8" s="1"/>
  <c r="F139" s="1"/>
  <c r="BN140" i="12"/>
  <c r="D135" i="8" s="1"/>
  <c r="F135" s="1"/>
  <c r="BN136" i="12"/>
  <c r="D131" i="8" s="1"/>
  <c r="F131" s="1"/>
  <c r="BN132" i="12"/>
  <c r="D127" i="8" s="1"/>
  <c r="F127" s="1"/>
  <c r="BN128" i="12"/>
  <c r="D123" i="8" s="1"/>
  <c r="F123" s="1"/>
  <c r="BN124" i="12"/>
  <c r="D119" i="8" s="1"/>
  <c r="F119" s="1"/>
  <c r="BN120" i="12"/>
  <c r="D115" i="8" s="1"/>
  <c r="F115" s="1"/>
  <c r="BN116" i="12"/>
  <c r="D111" i="8" s="1"/>
  <c r="F111" s="1"/>
  <c r="BN112" i="12"/>
  <c r="D107" i="8" s="1"/>
  <c r="F107" s="1"/>
  <c r="BN100" i="12"/>
  <c r="D95" i="8" s="1"/>
  <c r="F95" s="1"/>
  <c r="BN108" i="12"/>
  <c r="D103" i="8" s="1"/>
  <c r="F103" s="1"/>
  <c r="BN104" i="12"/>
  <c r="D99" i="8" s="1"/>
  <c r="F99" s="1"/>
  <c r="BN105" i="12"/>
  <c r="D100" i="8" s="1"/>
  <c r="F100" s="1"/>
  <c r="BN101" i="12"/>
  <c r="D96" i="8" s="1"/>
  <c r="F96" s="1"/>
  <c r="BN188" i="12"/>
  <c r="D183" i="8" s="1"/>
  <c r="F183" s="1"/>
  <c r="I176" l="1"/>
  <c r="I175"/>
  <c r="K175" s="1"/>
  <c r="I179"/>
  <c r="K179" s="1"/>
  <c r="I96"/>
  <c r="K96" s="1"/>
  <c r="I100"/>
  <c r="I95"/>
  <c r="K95" s="1"/>
  <c r="I123"/>
  <c r="I131"/>
  <c r="K131" s="1"/>
  <c r="I139"/>
  <c r="K139" s="1"/>
  <c r="I147"/>
  <c r="K147" s="1"/>
  <c r="I155"/>
  <c r="I163"/>
  <c r="K163" s="1"/>
  <c r="I171"/>
  <c r="K171" s="1"/>
  <c r="I119"/>
  <c r="K119" s="1"/>
  <c r="I127"/>
  <c r="K127" s="1"/>
  <c r="I135"/>
  <c r="K135" s="1"/>
  <c r="I143"/>
  <c r="K143" s="1"/>
  <c r="I151"/>
  <c r="K151" s="1"/>
  <c r="I159"/>
  <c r="K159" s="1"/>
  <c r="I167"/>
  <c r="K167" s="1"/>
  <c r="O54" i="16"/>
  <c r="O70"/>
  <c r="O106"/>
  <c r="O122"/>
  <c r="O146"/>
  <c r="O46"/>
  <c r="O62"/>
  <c r="O114"/>
  <c r="O130"/>
  <c r="O138"/>
  <c r="O154"/>
  <c r="O162"/>
  <c r="O170"/>
  <c r="H183" i="8"/>
  <c r="H99"/>
  <c r="B18" i="13" s="1"/>
  <c r="M95" i="15"/>
  <c r="H111" i="8"/>
  <c r="C18" i="13" s="1"/>
  <c r="M107" i="15"/>
  <c r="H127" i="8"/>
  <c r="D22" i="13" s="1"/>
  <c r="M123" i="15"/>
  <c r="H143" i="8"/>
  <c r="F14" i="13" s="1"/>
  <c r="M139" i="15"/>
  <c r="H151" i="8"/>
  <c r="F22" i="13" s="1"/>
  <c r="M147" i="15"/>
  <c r="H167" i="8"/>
  <c r="H14" i="13" s="1"/>
  <c r="M163" i="15"/>
  <c r="H175" i="8"/>
  <c r="H22" i="13" s="1"/>
  <c r="M171" i="15"/>
  <c r="O61" i="16"/>
  <c r="O45"/>
  <c r="O58"/>
  <c r="O43"/>
  <c r="O94"/>
  <c r="O109"/>
  <c r="O125"/>
  <c r="O141"/>
  <c r="O157"/>
  <c r="O165"/>
  <c r="O100"/>
  <c r="O116"/>
  <c r="O140"/>
  <c r="O156"/>
  <c r="O71"/>
  <c r="O55"/>
  <c r="O68"/>
  <c r="O52"/>
  <c r="O80"/>
  <c r="O88"/>
  <c r="O9"/>
  <c r="O17"/>
  <c r="O21"/>
  <c r="O29"/>
  <c r="O37"/>
  <c r="O8"/>
  <c r="O16"/>
  <c r="O24"/>
  <c r="O32"/>
  <c r="O40"/>
  <c r="O83"/>
  <c r="BU106" i="12"/>
  <c r="I101" i="8" s="1"/>
  <c r="K101" s="1"/>
  <c r="BN106" i="12"/>
  <c r="D101" i="8" s="1"/>
  <c r="F101" s="1"/>
  <c r="BU122" i="12"/>
  <c r="I117" i="8" s="1"/>
  <c r="K117" s="1"/>
  <c r="BN122" i="12"/>
  <c r="D117" i="8" s="1"/>
  <c r="F117" s="1"/>
  <c r="BU170" i="12"/>
  <c r="I165" i="8" s="1"/>
  <c r="K165" s="1"/>
  <c r="BN170" i="12"/>
  <c r="D165" i="8" s="1"/>
  <c r="F165" s="1"/>
  <c r="BU178" i="12"/>
  <c r="I173" i="8" s="1"/>
  <c r="K173" s="1"/>
  <c r="BN178" i="12"/>
  <c r="D173" i="8" s="1"/>
  <c r="F173" s="1"/>
  <c r="BU111" i="12"/>
  <c r="I106" i="8" s="1"/>
  <c r="K106" s="1"/>
  <c r="BN111" i="12"/>
  <c r="D106" i="8" s="1"/>
  <c r="F106" s="1"/>
  <c r="BU119" i="12"/>
  <c r="I114" i="8" s="1"/>
  <c r="K114" s="1"/>
  <c r="BN119" i="12"/>
  <c r="D114" i="8" s="1"/>
  <c r="F114" s="1"/>
  <c r="BU127" i="12"/>
  <c r="I122" i="8" s="1"/>
  <c r="K122" s="1"/>
  <c r="BN127" i="12"/>
  <c r="D122" i="8" s="1"/>
  <c r="F122" s="1"/>
  <c r="BU135" i="12"/>
  <c r="I130" i="8" s="1"/>
  <c r="K130" s="1"/>
  <c r="BN135" i="12"/>
  <c r="D130" i="8" s="1"/>
  <c r="F130" s="1"/>
  <c r="BU143" i="12"/>
  <c r="I138" i="8" s="1"/>
  <c r="K138" s="1"/>
  <c r="BN143" i="12"/>
  <c r="D138" i="8" s="1"/>
  <c r="F138" s="1"/>
  <c r="BU167" i="12"/>
  <c r="I162" i="8" s="1"/>
  <c r="K162" s="1"/>
  <c r="BN167" i="12"/>
  <c r="D162" i="8" s="1"/>
  <c r="F162" s="1"/>
  <c r="H100"/>
  <c r="B19" i="13" s="1"/>
  <c r="M96" i="15"/>
  <c r="H103" i="8"/>
  <c r="B22" i="13" s="1"/>
  <c r="M99" i="15"/>
  <c r="H107" i="8"/>
  <c r="C14" i="13" s="1"/>
  <c r="M103" i="15"/>
  <c r="H115" i="8"/>
  <c r="C22" i="13" s="1"/>
  <c r="M111" i="15"/>
  <c r="H123" i="8"/>
  <c r="D18" i="13" s="1"/>
  <c r="M119" i="15"/>
  <c r="H131" i="8"/>
  <c r="E14" i="13" s="1"/>
  <c r="M127" i="15"/>
  <c r="H139" i="8"/>
  <c r="E22" i="13" s="1"/>
  <c r="M135" i="15"/>
  <c r="H147" i="8"/>
  <c r="F18" i="13" s="1"/>
  <c r="M143" i="15"/>
  <c r="M151"/>
  <c r="H155" i="8"/>
  <c r="G14" i="13" s="1"/>
  <c r="M159" i="15"/>
  <c r="H163" i="8"/>
  <c r="G22" i="13" s="1"/>
  <c r="M167" i="15"/>
  <c r="H171" i="8"/>
  <c r="H18" i="13" s="1"/>
  <c r="H179" i="8"/>
  <c r="O73" i="16"/>
  <c r="O65"/>
  <c r="O57"/>
  <c r="O49"/>
  <c r="O104"/>
  <c r="O112"/>
  <c r="O120"/>
  <c r="O128"/>
  <c r="O136"/>
  <c r="O144"/>
  <c r="O152"/>
  <c r="O160"/>
  <c r="O168"/>
  <c r="O67"/>
  <c r="O59"/>
  <c r="O51"/>
  <c r="O72"/>
  <c r="O64"/>
  <c r="O56"/>
  <c r="O48"/>
  <c r="O91"/>
  <c r="O95"/>
  <c r="O99"/>
  <c r="O103"/>
  <c r="O107"/>
  <c r="O111"/>
  <c r="O115"/>
  <c r="O127"/>
  <c r="O131"/>
  <c r="O135"/>
  <c r="O139"/>
  <c r="O143"/>
  <c r="O147"/>
  <c r="O159"/>
  <c r="O163"/>
  <c r="O167"/>
  <c r="O171"/>
  <c r="O92"/>
  <c r="BN190" i="12"/>
  <c r="D185" i="8" s="1"/>
  <c r="F185" s="1"/>
  <c r="I183"/>
  <c r="K183" s="1"/>
  <c r="H96"/>
  <c r="B15" i="13" s="1"/>
  <c r="M92" i="15"/>
  <c r="H95" i="8"/>
  <c r="B14" i="13" s="1"/>
  <c r="M91" i="15"/>
  <c r="H119" i="8"/>
  <c r="D14" i="13" s="1"/>
  <c r="M115" i="15"/>
  <c r="H135" i="8"/>
  <c r="E18" i="13" s="1"/>
  <c r="M131" i="15"/>
  <c r="M155"/>
  <c r="H159" i="8"/>
  <c r="G18" i="13" s="1"/>
  <c r="O69" i="16"/>
  <c r="O53"/>
  <c r="O66"/>
  <c r="O50"/>
  <c r="O93"/>
  <c r="O101"/>
  <c r="O117"/>
  <c r="O133"/>
  <c r="O149"/>
  <c r="O173"/>
  <c r="O108"/>
  <c r="O124"/>
  <c r="O132"/>
  <c r="O148"/>
  <c r="O164"/>
  <c r="O63"/>
  <c r="O47"/>
  <c r="O60"/>
  <c r="O44"/>
  <c r="O76"/>
  <c r="O84"/>
  <c r="O13"/>
  <c r="O25"/>
  <c r="O33"/>
  <c r="O41"/>
  <c r="O12"/>
  <c r="O20"/>
  <c r="O28"/>
  <c r="O36"/>
  <c r="O75"/>
  <c r="BU114" i="12"/>
  <c r="I109" i="8" s="1"/>
  <c r="K109" s="1"/>
  <c r="BN114" i="12"/>
  <c r="D109" i="8" s="1"/>
  <c r="F109" s="1"/>
  <c r="BU130" i="12"/>
  <c r="I125" i="8" s="1"/>
  <c r="K125" s="1"/>
  <c r="BN130" i="12"/>
  <c r="D125" i="8" s="1"/>
  <c r="F125" s="1"/>
  <c r="BU138" i="12"/>
  <c r="I133" i="8" s="1"/>
  <c r="K133" s="1"/>
  <c r="BN138" i="12"/>
  <c r="D133" i="8" s="1"/>
  <c r="F133" s="1"/>
  <c r="BU146" i="12"/>
  <c r="I141" i="8" s="1"/>
  <c r="K141" s="1"/>
  <c r="BN146" i="12"/>
  <c r="D141" i="8" s="1"/>
  <c r="F141" s="1"/>
  <c r="BU154" i="12"/>
  <c r="I149" i="8" s="1"/>
  <c r="K149" s="1"/>
  <c r="BN154" i="12"/>
  <c r="D149" i="8" s="1"/>
  <c r="F149" s="1"/>
  <c r="BU162" i="12"/>
  <c r="I157" i="8" s="1"/>
  <c r="K157" s="1"/>
  <c r="BN162" i="12"/>
  <c r="D157" i="8" s="1"/>
  <c r="F157" s="1"/>
  <c r="BU107" i="12"/>
  <c r="I102" i="8" s="1"/>
  <c r="K102" s="1"/>
  <c r="BN107" i="12"/>
  <c r="D102" i="8" s="1"/>
  <c r="F102" s="1"/>
  <c r="BU151" i="12"/>
  <c r="I146" i="8" s="1"/>
  <c r="K146" s="1"/>
  <c r="BN151" i="12"/>
  <c r="D146" i="8" s="1"/>
  <c r="F146" s="1"/>
  <c r="BU159" i="12"/>
  <c r="I154" i="8" s="1"/>
  <c r="K154" s="1"/>
  <c r="BN159" i="12"/>
  <c r="D154" i="8" s="1"/>
  <c r="F154" s="1"/>
  <c r="BU175" i="12"/>
  <c r="I170" i="8" s="1"/>
  <c r="K170" s="1"/>
  <c r="BN175" i="12"/>
  <c r="D170" i="8" s="1"/>
  <c r="F170" s="1"/>
  <c r="BU183" i="12"/>
  <c r="I178" i="8" s="1"/>
  <c r="K178" s="1"/>
  <c r="BN183" i="12"/>
  <c r="D178" i="8" s="1"/>
  <c r="F178" s="1"/>
  <c r="BU186" i="12"/>
  <c r="I181" i="8" s="1"/>
  <c r="K181" s="1"/>
  <c r="BN186" i="12"/>
  <c r="D181" i="8" s="1"/>
  <c r="F181" s="1"/>
  <c r="BU191" i="12"/>
  <c r="I186" i="8" s="1"/>
  <c r="K186" s="1"/>
  <c r="BN191" i="12"/>
  <c r="D186" i="8" s="1"/>
  <c r="F186" s="1"/>
  <c r="BU194" i="12"/>
  <c r="BN194"/>
  <c r="BU192"/>
  <c r="BN192"/>
  <c r="M76" i="15"/>
  <c r="H72" i="8"/>
  <c r="G11" i="13" s="1"/>
  <c r="M80" i="15"/>
  <c r="H76" i="8"/>
  <c r="H3" i="13" s="1"/>
  <c r="M84" i="15"/>
  <c r="H80" i="8"/>
  <c r="H7" i="13" s="1"/>
  <c r="H84" i="8"/>
  <c r="H11" i="13" s="1"/>
  <c r="M88" i="15"/>
  <c r="H88" i="8"/>
  <c r="H90"/>
  <c r="H92"/>
  <c r="H94"/>
  <c r="H5"/>
  <c r="B4" i="13" s="1"/>
  <c r="M9" i="15"/>
  <c r="M13"/>
  <c r="H9" i="8"/>
  <c r="B8" i="13" s="1"/>
  <c r="H13" i="8"/>
  <c r="B12" i="13" s="1"/>
  <c r="M17" i="15"/>
  <c r="H17" i="8"/>
  <c r="C4" i="13" s="1"/>
  <c r="M21" i="15"/>
  <c r="H21" i="8"/>
  <c r="C8" i="13" s="1"/>
  <c r="M25" i="15"/>
  <c r="M29"/>
  <c r="H25" i="8"/>
  <c r="C12" i="13" s="1"/>
  <c r="H29" i="8"/>
  <c r="D4" i="13" s="1"/>
  <c r="M33" i="15"/>
  <c r="M37"/>
  <c r="H33" i="8"/>
  <c r="D8" i="13" s="1"/>
  <c r="M41" i="15"/>
  <c r="H37" i="8"/>
  <c r="D12" i="13" s="1"/>
  <c r="M8" i="15"/>
  <c r="H4" i="8"/>
  <c r="B3" i="13" s="1"/>
  <c r="H8" i="8"/>
  <c r="B7" i="13" s="1"/>
  <c r="M12" i="15"/>
  <c r="M16"/>
  <c r="H12" i="8"/>
  <c r="B11" i="13" s="1"/>
  <c r="M20" i="15"/>
  <c r="H16" i="8"/>
  <c r="C3" i="13" s="1"/>
  <c r="M24" i="15"/>
  <c r="H20" i="8"/>
  <c r="C7" i="13" s="1"/>
  <c r="H24" i="8"/>
  <c r="C11" i="13" s="1"/>
  <c r="M28" i="15"/>
  <c r="M32"/>
  <c r="H28" i="8"/>
  <c r="D3" i="13" s="1"/>
  <c r="H32" i="8"/>
  <c r="D7" i="13" s="1"/>
  <c r="M36" i="15"/>
  <c r="H36" i="8"/>
  <c r="D11" i="13" s="1"/>
  <c r="M40" i="15"/>
  <c r="H87" i="8"/>
  <c r="H79"/>
  <c r="H6" i="13" s="1"/>
  <c r="M83" i="15"/>
  <c r="H71" i="8"/>
  <c r="G10" i="13" s="1"/>
  <c r="M75" i="15"/>
  <c r="M73"/>
  <c r="H69" i="8"/>
  <c r="G8" i="13" s="1"/>
  <c r="M65" i="15"/>
  <c r="H61" i="8"/>
  <c r="F12" i="13" s="1"/>
  <c r="M57" i="15"/>
  <c r="H53" i="8"/>
  <c r="F4" i="13" s="1"/>
  <c r="H45" i="8"/>
  <c r="E8" i="13" s="1"/>
  <c r="M49" i="15"/>
  <c r="H66" i="8"/>
  <c r="G5" i="13" s="1"/>
  <c r="M70" i="15"/>
  <c r="M62"/>
  <c r="H58" i="8"/>
  <c r="F9" i="13" s="1"/>
  <c r="H50" i="8"/>
  <c r="E13" i="13" s="1"/>
  <c r="M54" i="15"/>
  <c r="M46"/>
  <c r="H42" i="8"/>
  <c r="E5" i="13" s="1"/>
  <c r="M71" i="15"/>
  <c r="H67" i="8"/>
  <c r="G6" i="13" s="1"/>
  <c r="M63" i="15"/>
  <c r="H59" i="8"/>
  <c r="F10" i="13" s="1"/>
  <c r="M55" i="15"/>
  <c r="H51" i="8"/>
  <c r="F2" i="13" s="1"/>
  <c r="H43" i="8"/>
  <c r="E6" i="13" s="1"/>
  <c r="M47" i="15"/>
  <c r="H64" i="8"/>
  <c r="G3" i="13" s="1"/>
  <c r="M68" i="15"/>
  <c r="M60"/>
  <c r="H56" i="8"/>
  <c r="F7" i="13" s="1"/>
  <c r="M52" i="15"/>
  <c r="H48" i="8"/>
  <c r="E11" i="13" s="1"/>
  <c r="H40" i="8"/>
  <c r="E3" i="13" s="1"/>
  <c r="M44" i="15"/>
  <c r="M78"/>
  <c r="H74" i="8"/>
  <c r="G13" i="13" s="1"/>
  <c r="M82" i="15"/>
  <c r="H78" i="8"/>
  <c r="H5" i="13" s="1"/>
  <c r="H82" i="8"/>
  <c r="H9" i="13" s="1"/>
  <c r="M86" i="15"/>
  <c r="H86" i="8"/>
  <c r="H13" i="13" s="1"/>
  <c r="M90" i="15"/>
  <c r="H89" i="8"/>
  <c r="H91"/>
  <c r="H93"/>
  <c r="M11" i="15"/>
  <c r="H7" i="8"/>
  <c r="B6" i="13" s="1"/>
  <c r="M15" i="15"/>
  <c r="H11" i="8"/>
  <c r="B10" i="13" s="1"/>
  <c r="H15" i="8"/>
  <c r="C2" i="13" s="1"/>
  <c r="M19" i="15"/>
  <c r="H19" i="8"/>
  <c r="C6" i="13" s="1"/>
  <c r="M23" i="15"/>
  <c r="H23" i="8"/>
  <c r="C10" i="13" s="1"/>
  <c r="M27" i="15"/>
  <c r="H27" i="8"/>
  <c r="D2" i="13" s="1"/>
  <c r="M31" i="15"/>
  <c r="M35"/>
  <c r="H31" i="8"/>
  <c r="D6" i="13" s="1"/>
  <c r="M39" i="15"/>
  <c r="H35" i="8"/>
  <c r="D10" i="13" s="1"/>
  <c r="M7" i="15"/>
  <c r="H3" i="8"/>
  <c r="B2" i="13" s="1"/>
  <c r="M10" i="15"/>
  <c r="H6" i="8"/>
  <c r="B5" i="13" s="1"/>
  <c r="H10" i="8"/>
  <c r="B9" i="13" s="1"/>
  <c r="M14" i="15"/>
  <c r="M18"/>
  <c r="H14" i="8"/>
  <c r="B13" i="13" s="1"/>
  <c r="M22" i="15"/>
  <c r="H18" i="8"/>
  <c r="C5" i="13" s="1"/>
  <c r="M26" i="15"/>
  <c r="H22" i="8"/>
  <c r="C9" i="13" s="1"/>
  <c r="H26" i="8"/>
  <c r="C13" i="13" s="1"/>
  <c r="M30" i="15"/>
  <c r="M34"/>
  <c r="H30" i="8"/>
  <c r="D5" i="13" s="1"/>
  <c r="H34" i="8"/>
  <c r="D9" i="13" s="1"/>
  <c r="M38" i="15"/>
  <c r="H38" i="8"/>
  <c r="D13" i="13" s="1"/>
  <c r="M42" i="15"/>
  <c r="H83" i="8"/>
  <c r="H10" i="13" s="1"/>
  <c r="M87" i="15"/>
  <c r="H75" i="8"/>
  <c r="H2" i="13" s="1"/>
  <c r="M79" i="15"/>
  <c r="H70" i="8"/>
  <c r="G9" i="13" s="1"/>
  <c r="M74" i="15"/>
  <c r="H73" i="8"/>
  <c r="G12" i="13" s="1"/>
  <c r="M77" i="15"/>
  <c r="H77" i="8"/>
  <c r="H4" i="13" s="1"/>
  <c r="M81" i="15"/>
  <c r="H81" i="8"/>
  <c r="H8" i="13" s="1"/>
  <c r="M85" i="15"/>
  <c r="H85" i="8"/>
  <c r="H12" i="13" s="1"/>
  <c r="M89" i="15"/>
  <c r="BN115" i="12"/>
  <c r="D110" i="8" s="1"/>
  <c r="F110" s="1"/>
  <c r="BN123" i="12"/>
  <c r="D118" i="8" s="1"/>
  <c r="F118" s="1"/>
  <c r="BN131" i="12"/>
  <c r="D126" i="8" s="1"/>
  <c r="F126" s="1"/>
  <c r="BN139" i="12"/>
  <c r="D134" i="8" s="1"/>
  <c r="F134" s="1"/>
  <c r="BN147" i="12"/>
  <c r="D142" i="8" s="1"/>
  <c r="F142" s="1"/>
  <c r="BN155" i="12"/>
  <c r="D150" i="8" s="1"/>
  <c r="F150" s="1"/>
  <c r="BN163" i="12"/>
  <c r="D158" i="8" s="1"/>
  <c r="F158" s="1"/>
  <c r="BN171" i="12"/>
  <c r="D166" i="8" s="1"/>
  <c r="F166" s="1"/>
  <c r="BN179" i="12"/>
  <c r="D174" i="8" s="1"/>
  <c r="F174" s="1"/>
  <c r="BN189" i="12"/>
  <c r="D184" i="8" s="1"/>
  <c r="F184" s="1"/>
  <c r="BN103" i="12"/>
  <c r="D98" i="8" s="1"/>
  <c r="F98" s="1"/>
  <c r="BN102" i="12"/>
  <c r="D97" i="8" s="1"/>
  <c r="F97" s="1"/>
  <c r="BN110" i="12"/>
  <c r="D105" i="8" s="1"/>
  <c r="F105" s="1"/>
  <c r="BN118" i="12"/>
  <c r="D113" i="8" s="1"/>
  <c r="F113" s="1"/>
  <c r="BN126" i="12"/>
  <c r="D121" i="8" s="1"/>
  <c r="F121" s="1"/>
  <c r="BN134" i="12"/>
  <c r="D129" i="8" s="1"/>
  <c r="F129" s="1"/>
  <c r="BN142" i="12"/>
  <c r="D137" i="8" s="1"/>
  <c r="F137" s="1"/>
  <c r="BN150" i="12"/>
  <c r="D145" i="8" s="1"/>
  <c r="F145" s="1"/>
  <c r="BN158" i="12"/>
  <c r="D153" i="8" s="1"/>
  <c r="F153" s="1"/>
  <c r="BN166" i="12"/>
  <c r="D161" i="8" s="1"/>
  <c r="F161" s="1"/>
  <c r="BN174" i="12"/>
  <c r="D169" i="8" s="1"/>
  <c r="F169" s="1"/>
  <c r="BN182" i="12"/>
  <c r="D177" i="8" s="1"/>
  <c r="F177" s="1"/>
  <c r="BN109" i="12"/>
  <c r="D104" i="8" s="1"/>
  <c r="F104" s="1"/>
  <c r="BN117" i="12"/>
  <c r="D112" i="8" s="1"/>
  <c r="F112" s="1"/>
  <c r="BN125" i="12"/>
  <c r="D120" i="8" s="1"/>
  <c r="F120" s="1"/>
  <c r="BN133" i="12"/>
  <c r="D128" i="8" s="1"/>
  <c r="F128" s="1"/>
  <c r="BN141" i="12"/>
  <c r="D136" i="8" s="1"/>
  <c r="F136" s="1"/>
  <c r="BN149" i="12"/>
  <c r="D144" i="8" s="1"/>
  <c r="F144" s="1"/>
  <c r="BN157" i="12"/>
  <c r="D152" i="8" s="1"/>
  <c r="F152" s="1"/>
  <c r="BN165" i="12"/>
  <c r="D160" i="8" s="1"/>
  <c r="F160" s="1"/>
  <c r="BN173" i="12"/>
  <c r="D168" i="8" s="1"/>
  <c r="F168" s="1"/>
  <c r="BN181" i="12"/>
  <c r="D176" i="8" s="1"/>
  <c r="F176" s="1"/>
  <c r="BN193" i="12"/>
  <c r="BN195"/>
  <c r="H39" i="8"/>
  <c r="E2" i="13" s="1"/>
  <c r="M69" i="15"/>
  <c r="H65" i="8"/>
  <c r="G4" i="13" s="1"/>
  <c r="H57" i="8"/>
  <c r="F8" i="13" s="1"/>
  <c r="M61" i="15"/>
  <c r="H49" i="8"/>
  <c r="E12" i="13" s="1"/>
  <c r="M53" i="15"/>
  <c r="H41" i="8"/>
  <c r="E4" i="13" s="1"/>
  <c r="M45" i="15"/>
  <c r="H62" i="8"/>
  <c r="F13" i="13" s="1"/>
  <c r="M66" i="15"/>
  <c r="M58"/>
  <c r="H54" i="8"/>
  <c r="F5" i="13" s="1"/>
  <c r="M50" i="15"/>
  <c r="H46" i="8"/>
  <c r="E9" i="13" s="1"/>
  <c r="M67" i="15"/>
  <c r="H63" i="8"/>
  <c r="G2" i="13" s="1"/>
  <c r="H55" i="8"/>
  <c r="F6" i="13" s="1"/>
  <c r="M59" i="15"/>
  <c r="H47" i="8"/>
  <c r="E10" i="13" s="1"/>
  <c r="M51" i="15"/>
  <c r="H68" i="8"/>
  <c r="G7" i="13" s="1"/>
  <c r="M72" i="15"/>
  <c r="H60" i="8"/>
  <c r="F11" i="13" s="1"/>
  <c r="M64" i="15"/>
  <c r="H52" i="8"/>
  <c r="F3" i="13" s="1"/>
  <c r="M56" i="15"/>
  <c r="M48"/>
  <c r="H44" i="8"/>
  <c r="E7" i="13" s="1"/>
  <c r="BN187" i="12"/>
  <c r="D182" i="8" s="1"/>
  <c r="F182" s="1"/>
  <c r="BN113" i="12"/>
  <c r="D108" i="8" s="1"/>
  <c r="F108" s="1"/>
  <c r="BN121" i="12"/>
  <c r="D116" i="8" s="1"/>
  <c r="F116" s="1"/>
  <c r="BN129" i="12"/>
  <c r="D124" i="8" s="1"/>
  <c r="F124" s="1"/>
  <c r="BN137" i="12"/>
  <c r="D132" i="8" s="1"/>
  <c r="F132" s="1"/>
  <c r="BN145" i="12"/>
  <c r="D140" i="8" s="1"/>
  <c r="F140" s="1"/>
  <c r="BN153" i="12"/>
  <c r="D148" i="8" s="1"/>
  <c r="F148" s="1"/>
  <c r="BN161" i="12"/>
  <c r="D156" i="8" s="1"/>
  <c r="F156" s="1"/>
  <c r="BN169" i="12"/>
  <c r="D164" i="8" s="1"/>
  <c r="F164" s="1"/>
  <c r="BN177" i="12"/>
  <c r="D172" i="8" s="1"/>
  <c r="F172" s="1"/>
  <c r="BN185" i="12"/>
  <c r="D180" i="8" s="1"/>
  <c r="F180" s="1"/>
  <c r="I74"/>
  <c r="K74" s="1"/>
  <c r="I78"/>
  <c r="K78" s="1"/>
  <c r="I82"/>
  <c r="K82" s="1"/>
  <c r="I86"/>
  <c r="K86" s="1"/>
  <c r="I7"/>
  <c r="K7" s="1"/>
  <c r="I11"/>
  <c r="K11" s="1"/>
  <c r="I15"/>
  <c r="K15" s="1"/>
  <c r="I19"/>
  <c r="K19" s="1"/>
  <c r="I23"/>
  <c r="K23" s="1"/>
  <c r="I27"/>
  <c r="K27" s="1"/>
  <c r="I31"/>
  <c r="K31" s="1"/>
  <c r="I35"/>
  <c r="K35" s="1"/>
  <c r="I3"/>
  <c r="K3" s="1"/>
  <c r="I6"/>
  <c r="K6" s="1"/>
  <c r="I10"/>
  <c r="K10" s="1"/>
  <c r="I14"/>
  <c r="K14" s="1"/>
  <c r="I18"/>
  <c r="K18" s="1"/>
  <c r="I22"/>
  <c r="K22" s="1"/>
  <c r="I26"/>
  <c r="K26" s="1"/>
  <c r="I30"/>
  <c r="K30" s="1"/>
  <c r="I34"/>
  <c r="K34" s="1"/>
  <c r="I38"/>
  <c r="K38" s="1"/>
  <c r="I83"/>
  <c r="K83" s="1"/>
  <c r="I75"/>
  <c r="K75" s="1"/>
  <c r="I70"/>
  <c r="K70" s="1"/>
  <c r="I73"/>
  <c r="K73" s="1"/>
  <c r="I77"/>
  <c r="K77" s="1"/>
  <c r="I81"/>
  <c r="K81" s="1"/>
  <c r="I85"/>
  <c r="K85" s="1"/>
  <c r="O151" i="16" l="1"/>
  <c r="K155" i="8"/>
  <c r="O119" i="16"/>
  <c r="K123" i="8"/>
  <c r="O96" i="16"/>
  <c r="K100" i="8"/>
  <c r="O172" i="16"/>
  <c r="K176" i="8"/>
  <c r="O155" i="16"/>
  <c r="O123"/>
  <c r="O77"/>
  <c r="O42"/>
  <c r="O26"/>
  <c r="O39"/>
  <c r="O89"/>
  <c r="O81"/>
  <c r="O74"/>
  <c r="O87"/>
  <c r="O38"/>
  <c r="O30"/>
  <c r="O22"/>
  <c r="O14"/>
  <c r="O7"/>
  <c r="O35"/>
  <c r="O27"/>
  <c r="O19"/>
  <c r="O11"/>
  <c r="O86"/>
  <c r="O78"/>
  <c r="H172" i="8"/>
  <c r="H19" i="13" s="1"/>
  <c r="M168" i="15"/>
  <c r="H156" i="8"/>
  <c r="G15" i="13" s="1"/>
  <c r="M152" i="15"/>
  <c r="H140" i="8"/>
  <c r="E23" i="13" s="1"/>
  <c r="M136" i="15"/>
  <c r="H124" i="8"/>
  <c r="D19" i="13" s="1"/>
  <c r="M120" i="15"/>
  <c r="H108" i="8"/>
  <c r="C15" i="13" s="1"/>
  <c r="M104" i="15"/>
  <c r="N56" i="16"/>
  <c r="J52" i="8"/>
  <c r="N64" i="16"/>
  <c r="J60" i="8"/>
  <c r="N72" i="16"/>
  <c r="J68" i="8"/>
  <c r="N51" i="16"/>
  <c r="J47" i="8"/>
  <c r="N59" i="16"/>
  <c r="J55" i="8"/>
  <c r="N66" i="16"/>
  <c r="J62" i="8"/>
  <c r="N45" i="16"/>
  <c r="J41" i="8"/>
  <c r="N53" i="16"/>
  <c r="J49" i="8"/>
  <c r="N61" i="16"/>
  <c r="J57" i="8"/>
  <c r="N43" i="16"/>
  <c r="J39" i="8"/>
  <c r="H168"/>
  <c r="H15" i="13" s="1"/>
  <c r="M164" i="15"/>
  <c r="H152" i="8"/>
  <c r="F23" i="13" s="1"/>
  <c r="M148" i="15"/>
  <c r="H136" i="8"/>
  <c r="E19" i="13" s="1"/>
  <c r="M132" i="15"/>
  <c r="H120" i="8"/>
  <c r="D15" i="13" s="1"/>
  <c r="M116" i="15"/>
  <c r="H104" i="8"/>
  <c r="B23" i="13" s="1"/>
  <c r="M100" i="15"/>
  <c r="H169" i="8"/>
  <c r="H16" i="13" s="1"/>
  <c r="M165" i="15"/>
  <c r="M149"/>
  <c r="H153" i="8"/>
  <c r="F24" i="13" s="1"/>
  <c r="H137" i="8"/>
  <c r="E20" i="13" s="1"/>
  <c r="M133" i="15"/>
  <c r="H121" i="8"/>
  <c r="D16" i="13" s="1"/>
  <c r="M117" i="15"/>
  <c r="H105" i="8"/>
  <c r="B24" i="13" s="1"/>
  <c r="M101" i="15"/>
  <c r="H98" i="8"/>
  <c r="B17" i="13" s="1"/>
  <c r="M94" i="15"/>
  <c r="H174" i="8"/>
  <c r="H21" i="13" s="1"/>
  <c r="M170" i="15"/>
  <c r="H158" i="8"/>
  <c r="G17" i="13" s="1"/>
  <c r="M154" i="15"/>
  <c r="M138"/>
  <c r="H142" i="8"/>
  <c r="E25" i="13" s="1"/>
  <c r="H126" i="8"/>
  <c r="D21" i="13" s="1"/>
  <c r="M122" i="15"/>
  <c r="H110" i="8"/>
  <c r="C17" i="13" s="1"/>
  <c r="M106" i="15"/>
  <c r="N89" i="16"/>
  <c r="J85" i="8"/>
  <c r="N85" i="16"/>
  <c r="J81" i="8"/>
  <c r="N81" i="16"/>
  <c r="J77" i="8"/>
  <c r="N77" i="16"/>
  <c r="J73" i="8"/>
  <c r="N74" i="16"/>
  <c r="J70" i="8"/>
  <c r="N79" i="16"/>
  <c r="J75" i="8"/>
  <c r="N87" i="16"/>
  <c r="J83" i="8"/>
  <c r="N42" i="16"/>
  <c r="J38" i="8"/>
  <c r="N38" i="16"/>
  <c r="J34" i="8"/>
  <c r="N30" i="16"/>
  <c r="J26" i="8"/>
  <c r="N14" i="16"/>
  <c r="J10" i="8"/>
  <c r="N31" i="16"/>
  <c r="J27" i="8"/>
  <c r="N27" i="16"/>
  <c r="J23" i="8"/>
  <c r="N23" i="16"/>
  <c r="J19" i="8"/>
  <c r="N19" i="16"/>
  <c r="J15" i="8"/>
  <c r="J93"/>
  <c r="J91"/>
  <c r="J89"/>
  <c r="N90" i="16"/>
  <c r="J86" i="8"/>
  <c r="N86" i="16"/>
  <c r="J82" i="8"/>
  <c r="N44" i="16"/>
  <c r="J40" i="8"/>
  <c r="N68" i="16"/>
  <c r="J64" i="8"/>
  <c r="N47" i="16"/>
  <c r="J43" i="8"/>
  <c r="N54" i="16"/>
  <c r="J50" i="8"/>
  <c r="N70" i="16"/>
  <c r="J66" i="8"/>
  <c r="N49" i="16"/>
  <c r="J45" i="8"/>
  <c r="N75" i="16"/>
  <c r="J71" i="8"/>
  <c r="N83" i="16"/>
  <c r="J79" i="8"/>
  <c r="J87"/>
  <c r="N40" i="16"/>
  <c r="J36" i="8"/>
  <c r="N36" i="16"/>
  <c r="J32" i="8"/>
  <c r="N28" i="16"/>
  <c r="J24" i="8"/>
  <c r="N12" i="16"/>
  <c r="J8" i="8"/>
  <c r="N33" i="16"/>
  <c r="J29" i="8"/>
  <c r="N25" i="16"/>
  <c r="J21" i="8"/>
  <c r="N21" i="16"/>
  <c r="J17" i="8"/>
  <c r="N17" i="16"/>
  <c r="J13" i="8"/>
  <c r="N9" i="16"/>
  <c r="J5" i="8"/>
  <c r="J94"/>
  <c r="J92"/>
  <c r="J90"/>
  <c r="J88"/>
  <c r="N88" i="16"/>
  <c r="J84" i="8"/>
  <c r="O174" i="16"/>
  <c r="O166"/>
  <c r="O150"/>
  <c r="O142"/>
  <c r="O98"/>
  <c r="O153"/>
  <c r="O145"/>
  <c r="O137"/>
  <c r="O129"/>
  <c r="O121"/>
  <c r="O105"/>
  <c r="N131"/>
  <c r="J135" i="8"/>
  <c r="N115" i="16"/>
  <c r="J119" i="8"/>
  <c r="N91" i="16"/>
  <c r="J95" i="8"/>
  <c r="N92" i="16"/>
  <c r="J96" i="8"/>
  <c r="H185"/>
  <c r="N143" i="16"/>
  <c r="J147" i="8"/>
  <c r="N135" i="16"/>
  <c r="J139" i="8"/>
  <c r="N127" i="16"/>
  <c r="J131" i="8"/>
  <c r="N119" i="16"/>
  <c r="J123" i="8"/>
  <c r="N111" i="16"/>
  <c r="J115" i="8"/>
  <c r="N103" i="16"/>
  <c r="J107" i="8"/>
  <c r="N99" i="16"/>
  <c r="J103" i="8"/>
  <c r="N96" i="16"/>
  <c r="J100" i="8"/>
  <c r="O158" i="16"/>
  <c r="O134"/>
  <c r="O126"/>
  <c r="O118"/>
  <c r="O110"/>
  <c r="O102"/>
  <c r="O169"/>
  <c r="O161"/>
  <c r="O113"/>
  <c r="O97"/>
  <c r="N171"/>
  <c r="J175" i="8"/>
  <c r="N163" i="16"/>
  <c r="J167" i="8"/>
  <c r="N147" i="16"/>
  <c r="J151" i="8"/>
  <c r="N139" i="16"/>
  <c r="J143" i="8"/>
  <c r="N123" i="16"/>
  <c r="J127" i="8"/>
  <c r="N107" i="16"/>
  <c r="J111" i="8"/>
  <c r="N95" i="16"/>
  <c r="J99" i="8"/>
  <c r="J183"/>
  <c r="O85" i="16"/>
  <c r="O79"/>
  <c r="O34"/>
  <c r="O18"/>
  <c r="O10"/>
  <c r="O31"/>
  <c r="O23"/>
  <c r="O15"/>
  <c r="O90"/>
  <c r="O82"/>
  <c r="H180" i="8"/>
  <c r="H164"/>
  <c r="G23" i="13" s="1"/>
  <c r="M160" i="15"/>
  <c r="H148" i="8"/>
  <c r="F19" i="13" s="1"/>
  <c r="M144" i="15"/>
  <c r="H132" i="8"/>
  <c r="E15" i="13" s="1"/>
  <c r="M128" i="15"/>
  <c r="H116" i="8"/>
  <c r="C23" i="13" s="1"/>
  <c r="M112" i="15"/>
  <c r="H182" i="8"/>
  <c r="N48" i="16"/>
  <c r="J44" i="8"/>
  <c r="N67" i="16"/>
  <c r="J63" i="8"/>
  <c r="N50" i="16"/>
  <c r="J46" i="8"/>
  <c r="N58" i="16"/>
  <c r="J54" i="8"/>
  <c r="N69" i="16"/>
  <c r="J65" i="8"/>
  <c r="H176"/>
  <c r="H23" i="13" s="1"/>
  <c r="M172" i="15"/>
  <c r="H160" i="8"/>
  <c r="G19" i="13" s="1"/>
  <c r="M156" i="15"/>
  <c r="H144" i="8"/>
  <c r="F15" i="13" s="1"/>
  <c r="M140" i="15"/>
  <c r="H128" i="8"/>
  <c r="D23" i="13" s="1"/>
  <c r="M124" i="15"/>
  <c r="H112" i="8"/>
  <c r="C19" i="13" s="1"/>
  <c r="M108" i="15"/>
  <c r="H177" i="8"/>
  <c r="H24" i="13" s="1"/>
  <c r="M173" i="15"/>
  <c r="M157"/>
  <c r="H161" i="8"/>
  <c r="G20" i="13" s="1"/>
  <c r="H145" i="8"/>
  <c r="F16" i="13" s="1"/>
  <c r="M141" i="15"/>
  <c r="H129" i="8"/>
  <c r="D24" i="13" s="1"/>
  <c r="M125" i="15"/>
  <c r="H113" i="8"/>
  <c r="C20" i="13" s="1"/>
  <c r="M109" i="15"/>
  <c r="H97" i="8"/>
  <c r="B16" i="13" s="1"/>
  <c r="M93" i="15"/>
  <c r="H184" i="8"/>
  <c r="H166"/>
  <c r="G25" i="13" s="1"/>
  <c r="M162" i="15"/>
  <c r="M146"/>
  <c r="H150" i="8"/>
  <c r="F21" i="13" s="1"/>
  <c r="H134" i="8"/>
  <c r="E17" i="13" s="1"/>
  <c r="M130" i="15"/>
  <c r="H118" i="8"/>
  <c r="C25" i="13" s="1"/>
  <c r="M114" i="15"/>
  <c r="N34" i="16"/>
  <c r="J30" i="8"/>
  <c r="N26" i="16"/>
  <c r="J22" i="8"/>
  <c r="N22" i="16"/>
  <c r="J18" i="8"/>
  <c r="N18" i="16"/>
  <c r="J14" i="8"/>
  <c r="N10" i="16"/>
  <c r="J6" i="8"/>
  <c r="N7" i="16"/>
  <c r="J3" i="8"/>
  <c r="N39" i="16"/>
  <c r="J35" i="8"/>
  <c r="N35" i="16"/>
  <c r="J31" i="8"/>
  <c r="N15" i="16"/>
  <c r="J11" i="8"/>
  <c r="N11" i="16"/>
  <c r="J7" i="8"/>
  <c r="N82" i="16"/>
  <c r="J78" i="8"/>
  <c r="N78" i="16"/>
  <c r="J74" i="8"/>
  <c r="N52" i="16"/>
  <c r="J48" i="8"/>
  <c r="N60" i="16"/>
  <c r="J56" i="8"/>
  <c r="N55" i="16"/>
  <c r="J51" i="8"/>
  <c r="N63" i="16"/>
  <c r="J59" i="8"/>
  <c r="N71" i="16"/>
  <c r="J67" i="8"/>
  <c r="N46" i="16"/>
  <c r="J42" i="8"/>
  <c r="N62" i="16"/>
  <c r="J58" i="8"/>
  <c r="N57" i="16"/>
  <c r="J53" i="8"/>
  <c r="N65" i="16"/>
  <c r="J61" i="8"/>
  <c r="N73" i="16"/>
  <c r="J69" i="8"/>
  <c r="N32" i="16"/>
  <c r="J28" i="8"/>
  <c r="N24" i="16"/>
  <c r="J20" i="8"/>
  <c r="N20" i="16"/>
  <c r="J16" i="8"/>
  <c r="N16" i="16"/>
  <c r="J12" i="8"/>
  <c r="N8" i="16"/>
  <c r="J4" i="8"/>
  <c r="N41" i="16"/>
  <c r="J37" i="8"/>
  <c r="N37" i="16"/>
  <c r="J33" i="8"/>
  <c r="N29" i="16"/>
  <c r="J25" i="8"/>
  <c r="N13" i="16"/>
  <c r="J9" i="8"/>
  <c r="N84" i="16"/>
  <c r="J80" i="8"/>
  <c r="N80" i="16"/>
  <c r="J76" i="8"/>
  <c r="N76" i="16"/>
  <c r="J72" i="8"/>
  <c r="H186"/>
  <c r="H181"/>
  <c r="H178"/>
  <c r="H25" i="13" s="1"/>
  <c r="M174" i="15"/>
  <c r="H170" i="8"/>
  <c r="H17" i="13" s="1"/>
  <c r="M166" i="15"/>
  <c r="H154" i="8"/>
  <c r="F25" i="13" s="1"/>
  <c r="M150" i="15"/>
  <c r="H146" i="8"/>
  <c r="F17" i="13" s="1"/>
  <c r="M142" i="15"/>
  <c r="H102" i="8"/>
  <c r="B21" i="13" s="1"/>
  <c r="M98" i="15"/>
  <c r="M153"/>
  <c r="H157" i="8"/>
  <c r="G16" i="13" s="1"/>
  <c r="H149" i="8"/>
  <c r="F20" i="13" s="1"/>
  <c r="M145" i="15"/>
  <c r="H141" i="8"/>
  <c r="E24" i="13" s="1"/>
  <c r="M137" i="15"/>
  <c r="H133" i="8"/>
  <c r="E16" i="13" s="1"/>
  <c r="M129" i="15"/>
  <c r="H125" i="8"/>
  <c r="D20" i="13" s="1"/>
  <c r="M121" i="15"/>
  <c r="H109" i="8"/>
  <c r="C16" i="13" s="1"/>
  <c r="M105" i="15"/>
  <c r="N155" i="16"/>
  <c r="J159" i="8"/>
  <c r="J179"/>
  <c r="N167" i="16"/>
  <c r="J171" i="8"/>
  <c r="N159" i="16"/>
  <c r="J163" i="8"/>
  <c r="N151" i="16"/>
  <c r="J155" i="8"/>
  <c r="H162"/>
  <c r="G21" i="13" s="1"/>
  <c r="M158" i="15"/>
  <c r="H138" i="8"/>
  <c r="E21" i="13" s="1"/>
  <c r="M134" i="15"/>
  <c r="H130" i="8"/>
  <c r="D25" i="13" s="1"/>
  <c r="M126" i="15"/>
  <c r="H122" i="8"/>
  <c r="D17" i="13" s="1"/>
  <c r="M118" i="15"/>
  <c r="H114" i="8"/>
  <c r="C21" i="13" s="1"/>
  <c r="M110" i="15"/>
  <c r="H106" i="8"/>
  <c r="B25" i="13" s="1"/>
  <c r="M102" i="15"/>
  <c r="H173" i="8"/>
  <c r="H20" i="13" s="1"/>
  <c r="M169" i="15"/>
  <c r="M161"/>
  <c r="H165" i="8"/>
  <c r="G24" i="13" s="1"/>
  <c r="H117" i="8"/>
  <c r="C24" i="13" s="1"/>
  <c r="M113" i="15"/>
  <c r="H101" i="8"/>
  <c r="B20" i="13" s="1"/>
  <c r="M97" i="15"/>
  <c r="B12" l="1"/>
  <c r="F12" s="1"/>
  <c r="N97" i="16"/>
  <c r="J101" i="8"/>
  <c r="N110" i="16"/>
  <c r="J114" i="8"/>
  <c r="N134" i="16"/>
  <c r="J138" i="8"/>
  <c r="N153" i="16"/>
  <c r="J157" i="8"/>
  <c r="N130" i="16"/>
  <c r="J134" i="8"/>
  <c r="N162" i="16"/>
  <c r="J166" i="8"/>
  <c r="J184"/>
  <c r="N93" i="16"/>
  <c r="J97" i="8"/>
  <c r="N125" i="16"/>
  <c r="J129" i="8"/>
  <c r="N141" i="16"/>
  <c r="J145" i="8"/>
  <c r="N173" i="16"/>
  <c r="J177" i="8"/>
  <c r="N108" i="16"/>
  <c r="J112" i="8"/>
  <c r="N124" i="16"/>
  <c r="J128" i="8"/>
  <c r="N140" i="16"/>
  <c r="J144" i="8"/>
  <c r="N156" i="16"/>
  <c r="J160" i="8"/>
  <c r="N172" i="16"/>
  <c r="J176" i="8"/>
  <c r="J182"/>
  <c r="N112" i="16"/>
  <c r="J116" i="8"/>
  <c r="N128" i="16"/>
  <c r="J132" i="8"/>
  <c r="N144" i="16"/>
  <c r="J148" i="8"/>
  <c r="N160" i="16"/>
  <c r="J164" i="8"/>
  <c r="J180"/>
  <c r="J185"/>
  <c r="N138" i="16"/>
  <c r="J142" i="8"/>
  <c r="N149" i="16"/>
  <c r="J153" i="8"/>
  <c r="B13" i="15"/>
  <c r="N113" i="16"/>
  <c r="J117" i="8"/>
  <c r="N169" i="16"/>
  <c r="J173" i="8"/>
  <c r="N102" i="16"/>
  <c r="J106" i="8"/>
  <c r="N118" i="16"/>
  <c r="J122" i="8"/>
  <c r="N126" i="16"/>
  <c r="J130" i="8"/>
  <c r="N158" i="16"/>
  <c r="J162" i="8"/>
  <c r="N114" i="16"/>
  <c r="J118" i="8"/>
  <c r="N109" i="16"/>
  <c r="J113" i="8"/>
  <c r="N161" i="16"/>
  <c r="J165" i="8"/>
  <c r="N105" i="16"/>
  <c r="J109" i="8"/>
  <c r="N121" i="16"/>
  <c r="J125" i="8"/>
  <c r="N129" i="16"/>
  <c r="J133" i="8"/>
  <c r="N137" i="16"/>
  <c r="J141" i="8"/>
  <c r="N145" i="16"/>
  <c r="J149" i="8"/>
  <c r="N98" i="16"/>
  <c r="J102" i="8"/>
  <c r="N142" i="16"/>
  <c r="J146" i="8"/>
  <c r="N150" i="16"/>
  <c r="J154" i="8"/>
  <c r="N166" i="16"/>
  <c r="J170" i="8"/>
  <c r="N174" i="16"/>
  <c r="J178" i="8"/>
  <c r="J181"/>
  <c r="J186"/>
  <c r="N146" i="16"/>
  <c r="J150" i="8"/>
  <c r="N157" i="16"/>
  <c r="J161" i="8"/>
  <c r="N106" i="16"/>
  <c r="J110" i="8"/>
  <c r="N122" i="16"/>
  <c r="J126" i="8"/>
  <c r="N154" i="16"/>
  <c r="J158" i="8"/>
  <c r="N170" i="16"/>
  <c r="J174" i="8"/>
  <c r="N94" i="16"/>
  <c r="J98" i="8"/>
  <c r="N101" i="16"/>
  <c r="J105" i="8"/>
  <c r="N117" i="16"/>
  <c r="J121" i="8"/>
  <c r="N133" i="16"/>
  <c r="J137" i="8"/>
  <c r="N165" i="16"/>
  <c r="J169" i="8"/>
  <c r="N100" i="16"/>
  <c r="J104" i="8"/>
  <c r="N116" i="16"/>
  <c r="J120" i="8"/>
  <c r="N132" i="16"/>
  <c r="J136" i="8"/>
  <c r="N148" i="16"/>
  <c r="J152" i="8"/>
  <c r="N164" i="16"/>
  <c r="J168" i="8"/>
  <c r="N104" i="16"/>
  <c r="J108" i="8"/>
  <c r="N120" i="16"/>
  <c r="J124" i="8"/>
  <c r="N136" i="16"/>
  <c r="J140" i="8"/>
  <c r="N152" i="16"/>
  <c r="J156" i="8"/>
  <c r="N168" i="16"/>
  <c r="J172" i="8"/>
  <c r="B13" i="16"/>
  <c r="C12" i="15" l="1"/>
  <c r="D12" s="1"/>
  <c r="B9" i="16"/>
  <c r="E12" i="15"/>
  <c r="B10" i="16"/>
  <c r="F13" i="15"/>
  <c r="C13"/>
  <c r="D13" s="1"/>
  <c r="E13"/>
</calcChain>
</file>

<file path=xl/sharedStrings.xml><?xml version="1.0" encoding="utf-8"?>
<sst xmlns="http://schemas.openxmlformats.org/spreadsheetml/2006/main" count="4127" uniqueCount="2525">
  <si>
    <t>miRTC</t>
  </si>
  <si>
    <t>Mature miRNA Accession</t>
  </si>
  <si>
    <t>Mature miRNA Sanger ID</t>
  </si>
  <si>
    <t>Primer Sequence</t>
  </si>
  <si>
    <t>miRNA Catalog</t>
  </si>
  <si>
    <t>TAGCAGCACGTAAATATTGGCG</t>
  </si>
  <si>
    <t>TGTAGTGTTTCCTACTTTATGGA</t>
  </si>
  <si>
    <t>TAGCTTATCAGACTGATGTTGA</t>
  </si>
  <si>
    <t>TAGCAGCACATAATGGTTTGTG</t>
  </si>
  <si>
    <t>TAGCACCATTTGAAATCAGTGTT</t>
  </si>
  <si>
    <t>TGAGGTAGTAGGTTGTATA</t>
  </si>
  <si>
    <t>TGAGGTAGTAGGTTGTGTG</t>
  </si>
  <si>
    <t>TTCACAGTGGCTAAGTTCC</t>
  </si>
  <si>
    <t>TCTTTGGTTATCTAGCTGTATGA</t>
  </si>
  <si>
    <t>TGGCTCAGTTCAGCAGGAACAG</t>
  </si>
  <si>
    <t>TGTAAACATCCTTGATTGGAAG</t>
  </si>
  <si>
    <t>TGTAAACATCCCCGATTGGAAG</t>
  </si>
  <si>
    <t>AAGCTGCCAGTTGAAGAACTGT</t>
  </si>
  <si>
    <t>GAGTGTGACAATGGTGTTTGAA</t>
  </si>
  <si>
    <t>TCTCCCAACCCTTGTACCAGTG</t>
  </si>
  <si>
    <t>TCCCTGAGACCCTAACTTGTGA</t>
  </si>
  <si>
    <t>TAACACTGTCTGGTAAAGATGG</t>
  </si>
  <si>
    <t>TATTGCACTTGTCCCGGCCTG</t>
  </si>
  <si>
    <t>CAGTGCAATGTTAAAAGGGCAT</t>
  </si>
  <si>
    <t>TTCACAGTGGCTAAGTTCT</t>
  </si>
  <si>
    <t>TTCAAGTAATTCAGGATAGGT</t>
  </si>
  <si>
    <t>TGAGAACTGAATTCCATGGGT</t>
  </si>
  <si>
    <t>TGTGCAAATCTATGCGAAACTGA</t>
  </si>
  <si>
    <t>ATCACATTGCCAGGGATTT</t>
  </si>
  <si>
    <t>TGTAAACATCCTCGATTGGAAG</t>
  </si>
  <si>
    <t>TGAGGTAGTAGTTTGTGCT</t>
  </si>
  <si>
    <t>TGAGGTAGTAGGTTGTATG</t>
  </si>
  <si>
    <t>TAAAGTGCTGACAGTGCAGA</t>
  </si>
  <si>
    <t>TGAGGTAGTAGTTTGTACA</t>
  </si>
  <si>
    <t>AATGACACGATCACTCCCGTTGA</t>
  </si>
  <si>
    <t>TAGCAGCACATCATGGTTTACA</t>
  </si>
  <si>
    <t>AAGGAGCTCACAGTCTATTGAG</t>
  </si>
  <si>
    <t>TAAGGTGCATCTAGTGCAGA</t>
  </si>
  <si>
    <t>CATTGCACTTGTCTCGGTCTGA</t>
  </si>
  <si>
    <t>ATCACATTGCCAGGGATTA</t>
  </si>
  <si>
    <t>CAAAGAATTCTCCTTTTGGGCT</t>
  </si>
  <si>
    <t>TAGCACCATTTGAAGTCGGT</t>
  </si>
  <si>
    <t>TGTAAACATCCTACACTCTCAGC</t>
  </si>
  <si>
    <t>TGAGGTAGGAGGTTGTATA</t>
  </si>
  <si>
    <t>TCGAGGAGCTCACAGTCTAG</t>
  </si>
  <si>
    <t>ATATAATACAACCTGCTGAGTG</t>
  </si>
  <si>
    <t>TACCACAGGGTAGAACCACGG</t>
  </si>
  <si>
    <t>AGCAGCATTGTACAGGGCTATG</t>
  </si>
  <si>
    <t>TGTAACAGCAACTCCATGTGGA</t>
  </si>
  <si>
    <t>TCCCTGAGACCCTTTAACCTGTG</t>
  </si>
  <si>
    <t>TGAGGGGCAGAGAGCGAGACTTT</t>
  </si>
  <si>
    <t>TAGCAGCACAGAAATATTGGC</t>
  </si>
  <si>
    <t>AGCTACATCTGGCTACTGGGT</t>
  </si>
  <si>
    <t>TCACAGTGAACCGGTCTCTTT</t>
  </si>
  <si>
    <t>TGTAAACATCCTACACTCAGCT</t>
  </si>
  <si>
    <t>ACACGCAAATTCGTGAAGC</t>
  </si>
  <si>
    <t>TTTGTTCGTTCGGCTCGCGTGA</t>
  </si>
  <si>
    <t>TACCCTGTAGATCTGAATTTGTG</t>
  </si>
  <si>
    <t>CGCATCCCCTAGGGCATTGGTGT</t>
  </si>
  <si>
    <t>TATTGCTTAAGAATACGCGTAG</t>
  </si>
  <si>
    <t>ACTGGACTTGGAGTCAGAAGG</t>
  </si>
  <si>
    <t>TATGGCTTTTCATTCCTGTGTG</t>
  </si>
  <si>
    <t>TCCTTCATTCCACCGGAGTCTG</t>
  </si>
  <si>
    <t>CTGACCTATGAATTGACAGC</t>
  </si>
  <si>
    <t>TACCCTGTAGAACTGAATTTGTG</t>
  </si>
  <si>
    <t>TGCGGGGCTAGGGCTAACAGCA</t>
  </si>
  <si>
    <t>CAGTGCAATGATGAAAGGGCAT</t>
  </si>
  <si>
    <t>AGCAGGCACAGACAGGCAGTAA</t>
  </si>
  <si>
    <t>TATGGCACTGGTAGAATTCACT</t>
  </si>
  <si>
    <t>TAACAGTCTACAGCCATGGTCG</t>
  </si>
  <si>
    <t>TCAGTGCACTACAGAACTTTGT</t>
  </si>
  <si>
    <t>TTGTGCTTGATCTAACCATGT</t>
  </si>
  <si>
    <t>ATCAACAGACATTAATTGGGCGC</t>
  </si>
  <si>
    <t>TCAAGAGCAATAACGAAAAATGT</t>
  </si>
  <si>
    <t>TTATCAGAATCTCCAGGGGTAC</t>
  </si>
  <si>
    <t>GTAGAGGAGATGGCGCAGGG</t>
  </si>
  <si>
    <t>GTGAAATGTTTAGGACCACTAG</t>
  </si>
  <si>
    <t>CATGCCTTGAGTGTAGGACCGT</t>
  </si>
  <si>
    <t>TATGGCTTTTTATTCCTGTGTGA</t>
  </si>
  <si>
    <t>TCAGGCTCAGTCCCCTCCCGAT</t>
  </si>
  <si>
    <t>GGGTGGAATGTAAAGAAGTATGTA</t>
  </si>
  <si>
    <t>GGGTAATTTTATGTATAAGCTAGT</t>
  </si>
  <si>
    <t>CATCTTACTGGGCAGCATTGGAAA</t>
  </si>
  <si>
    <t>MPM00574A</t>
  </si>
  <si>
    <t>MAM-004C02</t>
  </si>
  <si>
    <t>MIMAT0004663</t>
  </si>
  <si>
    <t>mmu-miR-200c*</t>
  </si>
  <si>
    <t>CGTCTTACCCAGCAGTGTTTGGAA</t>
  </si>
  <si>
    <t>MPM00575A</t>
  </si>
  <si>
    <t>MAM-004C03</t>
  </si>
  <si>
    <t>MIMAT0003729</t>
  </si>
  <si>
    <t>mmu-miR-216b</t>
  </si>
  <si>
    <t>AAATCTCTGCAGGCAAATGTGA</t>
  </si>
  <si>
    <t>MPM00594A</t>
  </si>
  <si>
    <t>MAM-004C04</t>
  </si>
  <si>
    <t>MIMAT0000534</t>
  </si>
  <si>
    <t>mmu-miR-26b</t>
  </si>
  <si>
    <t>MPM00610A</t>
  </si>
  <si>
    <t>MAM-004C05</t>
  </si>
  <si>
    <t>MIMAT0004638</t>
  </si>
  <si>
    <t>mmu-miR-323-5p</t>
  </si>
  <si>
    <t>AGGTGGTCCGTGGCGCGTTCGCAA</t>
  </si>
  <si>
    <t>MPM00647A</t>
  </si>
  <si>
    <t>MAM-004C06</t>
  </si>
  <si>
    <t>MIMAT0000567</t>
  </si>
  <si>
    <t>mmu-miR-329</t>
  </si>
  <si>
    <t>AACACACCCAGCTAACCTTTTT</t>
  </si>
  <si>
    <t>MPM00653A</t>
  </si>
  <si>
    <t>MAM-004C07</t>
  </si>
  <si>
    <t>MIMAT0004647</t>
  </si>
  <si>
    <t>mmu-miR-338-5p</t>
  </si>
  <si>
    <t>AACAATATCCTGGTGCTGAGTG</t>
  </si>
  <si>
    <t>MPM00659A</t>
  </si>
  <si>
    <t>MAM-004C08</t>
  </si>
  <si>
    <t>MIMAT0000582</t>
  </si>
  <si>
    <t>mmu-miR-338-3p</t>
  </si>
  <si>
    <t>TCCAGCATCAGTGATTTTGTTG</t>
  </si>
  <si>
    <t>MPM01481A</t>
  </si>
  <si>
    <t>MAM-004C09</t>
  </si>
  <si>
    <t>MIMAT0003120</t>
  </si>
  <si>
    <t>mmu-miR-483*</t>
  </si>
  <si>
    <t>TCACTCCTCCCCTCCCGTCTTAA</t>
  </si>
  <si>
    <t>MPM01524A</t>
  </si>
  <si>
    <t>MAM-004C10</t>
  </si>
  <si>
    <t>MIMAT0003130</t>
  </si>
  <si>
    <t>mmu-miR-486</t>
  </si>
  <si>
    <t>TCCTGTACTGAGCTGCCCCGAGAA</t>
  </si>
  <si>
    <t>MPM00739A</t>
  </si>
  <si>
    <t>MAM-004C11</t>
  </si>
  <si>
    <t>MIMAT0003112</t>
  </si>
  <si>
    <t>mmu-miR-489</t>
  </si>
  <si>
    <t>AATGACACCACATATATGGCAGCAA</t>
  </si>
  <si>
    <t>MPM00742A</t>
  </si>
  <si>
    <t>MAM-004C12</t>
  </si>
  <si>
    <t>MIMAT0003508</t>
  </si>
  <si>
    <t>mmu-miR-501-5p</t>
  </si>
  <si>
    <t>AATCCTTTGTCCCTGGGTGAAA</t>
  </si>
  <si>
    <t>MPM00752A</t>
  </si>
  <si>
    <t>MAM-004D01</t>
  </si>
  <si>
    <t>MIMAT0005291</t>
  </si>
  <si>
    <t>mmu-miR-582-5p</t>
  </si>
  <si>
    <t>TACAGTTGTTCAACCAGTTACT</t>
  </si>
  <si>
    <t>MPM00770A</t>
  </si>
  <si>
    <t>MAM-004D02</t>
  </si>
  <si>
    <t>MIMAT0005292</t>
  </si>
  <si>
    <t>mmu-miR-582-3p</t>
  </si>
  <si>
    <t>CCTGTTGAACAACTGAACCCAA</t>
  </si>
  <si>
    <t>MPM01534A</t>
  </si>
  <si>
    <t>MAM-004D03</t>
  </si>
  <si>
    <t>MIMAT0004896</t>
  </si>
  <si>
    <t>mmu-miR-590-3p</t>
  </si>
  <si>
    <t>MPM01535A</t>
  </si>
  <si>
    <t>MAM-004D04</t>
  </si>
  <si>
    <t>MIMAT0000678</t>
  </si>
  <si>
    <t>mmu-miR-7b</t>
  </si>
  <si>
    <t>TGGAAGACTTGTGGTTTTGTTGT</t>
  </si>
  <si>
    <t>MPM00850A</t>
  </si>
  <si>
    <t>MAM-004D05</t>
  </si>
  <si>
    <t>MIMAT0004855</t>
  </si>
  <si>
    <t>mmu-miR-876-3p</t>
  </si>
  <si>
    <t>TAGTGGTTTACAAAGTAATTCA</t>
  </si>
  <si>
    <t>MPM01555A</t>
  </si>
  <si>
    <t>MAM-004D06</t>
  </si>
  <si>
    <t>MIMAT0004847</t>
  </si>
  <si>
    <t>mmu-miR-882</t>
  </si>
  <si>
    <t>AGGAGAGAGTTAGCGCATTAGT</t>
  </si>
  <si>
    <t>MPM00866A</t>
  </si>
  <si>
    <t>MAM-004D07</t>
  </si>
  <si>
    <t>MIMAT0004850</t>
  </si>
  <si>
    <t>mmu-miR-883b-5p</t>
  </si>
  <si>
    <t>TACTGAGAATGGGTAGCAGTCAAA</t>
  </si>
  <si>
    <t>MPM00868A</t>
  </si>
  <si>
    <t>MAM-004D08</t>
  </si>
  <si>
    <t>MIMAT0004851</t>
  </si>
  <si>
    <t>mmu-miR-883b-3p</t>
  </si>
  <si>
    <t>TAACTGCAACATCTTTCAGTAT</t>
  </si>
  <si>
    <t>MPM01561A</t>
  </si>
  <si>
    <t>MAM-004D09</t>
  </si>
  <si>
    <t>MIMAT0004827</t>
  </si>
  <si>
    <t>mmu-miR-297b-3p</t>
  </si>
  <si>
    <t>TATACATACACACATACCCATA</t>
  </si>
  <si>
    <t>MPM01457A</t>
  </si>
  <si>
    <t>MAM-004D10</t>
  </si>
  <si>
    <t>MIMAT0000668</t>
  </si>
  <si>
    <t>mmu-miR-211</t>
  </si>
  <si>
    <t>GGGTTCCCTTTGTCATCCTT</t>
  </si>
  <si>
    <t>MPM00589A</t>
  </si>
  <si>
    <t>MAM-004D11</t>
  </si>
  <si>
    <t>MIMAT0000904</t>
  </si>
  <si>
    <t>mmu-miR-215</t>
  </si>
  <si>
    <t>ATGACCTATGATTTGACAGA</t>
  </si>
  <si>
    <t>MPM00592A</t>
  </si>
  <si>
    <t>MAM-004D12</t>
  </si>
  <si>
    <t>MIMAT0004863</t>
  </si>
  <si>
    <t>mmu-miR-220</t>
  </si>
  <si>
    <t>CCACCACAGTGTCAGACACTTAA</t>
  </si>
  <si>
    <t>MPM00599A</t>
  </si>
  <si>
    <t>MAM-004E01</t>
  </si>
  <si>
    <t>MIMAT0004867</t>
  </si>
  <si>
    <t>mmu-miR-327</t>
  </si>
  <si>
    <t>ACTTGAGGGGCATGAGGAT</t>
  </si>
  <si>
    <t>MPM00651A</t>
  </si>
  <si>
    <t>MAM-004E02</t>
  </si>
  <si>
    <t>MIMAT0004868</t>
  </si>
  <si>
    <t>mmu-miR-343</t>
  </si>
  <si>
    <t>TCTCCCTTCATGTGCCCAGA</t>
  </si>
  <si>
    <t>MPM00664A</t>
  </si>
  <si>
    <t>MAM-004E03</t>
  </si>
  <si>
    <t>MIMAT0000597</t>
  </si>
  <si>
    <t>mmu-miR-346</t>
  </si>
  <si>
    <t>TGTCTGCCCGAGTGCCTGCCTCT</t>
  </si>
  <si>
    <t>TGACACCTGCCACCCAGCCCAAGAA</t>
  </si>
  <si>
    <t>MPM00780A</t>
  </si>
  <si>
    <t>MAM-004G04</t>
  </si>
  <si>
    <t>MIMAT0003476</t>
  </si>
  <si>
    <t>mmu-miR-669b</t>
  </si>
  <si>
    <t>AGTTTTGTGTGCATGTG</t>
  </si>
  <si>
    <t>MPM00783A</t>
  </si>
  <si>
    <t>MAM-004G05</t>
  </si>
  <si>
    <t>MIMAT0003725</t>
  </si>
  <si>
    <t>mmu-miR-675-5p</t>
  </si>
  <si>
    <t>TGGTGCGGAAAGGGCCCACAGT</t>
  </si>
  <si>
    <t>MPM00790A</t>
  </si>
  <si>
    <t>MAM-004G06</t>
  </si>
  <si>
    <t>MIMAT0003782</t>
  </si>
  <si>
    <t>mmu-miR-676</t>
  </si>
  <si>
    <t>CCGTCCTGAGGTTGTTGAGCTAA</t>
  </si>
  <si>
    <t>MPM01543A</t>
  </si>
  <si>
    <t>MAM-004G07</t>
  </si>
  <si>
    <t>MIMAT0003451</t>
  </si>
  <si>
    <t>mmu-miR-677</t>
  </si>
  <si>
    <t>TTCAGTGATGATTAGCTTCTGAAA</t>
  </si>
  <si>
    <t>MPM00792A</t>
  </si>
  <si>
    <t>MAM-004G08</t>
  </si>
  <si>
    <t>MIMAT0003452</t>
  </si>
  <si>
    <t>mmu-miR-678</t>
  </si>
  <si>
    <t>GTCTCGGTGCAAGGACTGGAGGAA</t>
  </si>
  <si>
    <t>MPM00793A</t>
  </si>
  <si>
    <t>MAM-004G09</t>
  </si>
  <si>
    <t>MIMAT0003455</t>
  </si>
  <si>
    <t>mmu-miR-679</t>
  </si>
  <si>
    <t>GGACTGTGAGGTGACTCTTGGT</t>
  </si>
  <si>
    <t>MPM00794A</t>
  </si>
  <si>
    <t>MAM-004G10</t>
  </si>
  <si>
    <t>MIMAT0003458</t>
  </si>
  <si>
    <t>mmu-miR-681</t>
  </si>
  <si>
    <t>CAGCCTCGCTGGCAGGCAGCTAA</t>
  </si>
  <si>
    <t>MPM00796A</t>
  </si>
  <si>
    <t>MAM-004G11</t>
  </si>
  <si>
    <t>MIMAT0003461</t>
  </si>
  <si>
    <t>mmu-miR-683</t>
  </si>
  <si>
    <t>CCTGCTGTAAGCTGTGTCCTC</t>
  </si>
  <si>
    <t>MPM00798A</t>
  </si>
  <si>
    <t>MAM-004G12</t>
  </si>
  <si>
    <t>MIMAT0003462</t>
  </si>
  <si>
    <t>mmu-miR-684</t>
  </si>
  <si>
    <t>AGTTTTCCCTTCAAGTCAAAA</t>
  </si>
  <si>
    <t>MPM00799A</t>
  </si>
  <si>
    <t>MAM-004H01</t>
  </si>
  <si>
    <t>MIMAT0003463</t>
  </si>
  <si>
    <t>mmu-miR-685</t>
  </si>
  <si>
    <t>TCAATGGCTGAGGTGAGGCACAA</t>
  </si>
  <si>
    <t>MPM00800A</t>
  </si>
  <si>
    <t>MAM-004H02</t>
  </si>
  <si>
    <t>MIMAT0003464</t>
  </si>
  <si>
    <t>mmu-miR-686</t>
  </si>
  <si>
    <t>ATTGCTTCCCAGACGGTGAAGA</t>
  </si>
  <si>
    <t>MPM00801A</t>
  </si>
  <si>
    <t>MAM-004H03</t>
  </si>
  <si>
    <t>MIMAT0003466</t>
  </si>
  <si>
    <t>mmu-miR-687</t>
  </si>
  <si>
    <t>CTATCCTGGAATGCAGCAATGA</t>
  </si>
  <si>
    <t>MPM00802A</t>
  </si>
  <si>
    <t>MAM-004H04</t>
  </si>
  <si>
    <t>MIMAT0003467</t>
  </si>
  <si>
    <t>mmu-miR-688</t>
  </si>
  <si>
    <t>TCGCAGGCGACTACTTATTCAA</t>
  </si>
  <si>
    <t>MPM00803A</t>
  </si>
  <si>
    <t>MAM-004H05</t>
  </si>
  <si>
    <t>MAM-004H06</t>
  </si>
  <si>
    <t>MAM-004H07</t>
  </si>
  <si>
    <t>MAM-004H08</t>
  </si>
  <si>
    <t>MAM-004H09</t>
  </si>
  <si>
    <t>MAM-004H10</t>
  </si>
  <si>
    <t>MAM-004H11</t>
  </si>
  <si>
    <t>MAM-004H12</t>
  </si>
  <si>
    <t>TCAGTGCATCACAGAACTTTGT</t>
  </si>
  <si>
    <t>TCTTGCAGGCCGTCATGCAAA</t>
  </si>
  <si>
    <t>GCCCCTGGGCCTATCCTAGAA</t>
  </si>
  <si>
    <t>TGAGTGTGTGTGTGTGAGTGTGT</t>
  </si>
  <si>
    <t>TGGACGGAGAACTGATAAGGGT</t>
  </si>
  <si>
    <t>TGAGAACTGAATTCCATAGGC</t>
  </si>
  <si>
    <t>CCTCCCACACCCAAGGCTTGCA</t>
  </si>
  <si>
    <t>CTCCCACATGCAGGGTTTGCA</t>
  </si>
  <si>
    <t>GAGCTTATTCATAAAAGTGCAG</t>
  </si>
  <si>
    <t>CTAGGTATGGTCCCAGGGATCC</t>
  </si>
  <si>
    <t>AATCCTTGGAACCTAGGTGTGAGT</t>
  </si>
  <si>
    <t>AATCGTACAGGGTCATCCACTT</t>
  </si>
  <si>
    <t>TGATTGTCCAAACGCAATTCT</t>
  </si>
  <si>
    <t>TGTGACAGATTGATAACTGAAA</t>
  </si>
  <si>
    <t>CATTCATTGTTGTTGGTGGGTAA</t>
  </si>
  <si>
    <t>TTTTTGCGATGTGTTCCTAATA</t>
  </si>
  <si>
    <t>CTGAAGCTCAGAGGGCTCTGAT</t>
  </si>
  <si>
    <t>TTTGTGACCTGGTCCACTAACC</t>
  </si>
  <si>
    <t>ATAAGACGAACAAAAGGTTTGT</t>
  </si>
  <si>
    <t>TCCGGTTCTCAGGGCTCCACC</t>
  </si>
  <si>
    <t>TATACCTCAGTTTTATCAGGTG</t>
  </si>
  <si>
    <t>MAM-001A01</t>
  </si>
  <si>
    <t>MIMAT0000154</t>
  </si>
  <si>
    <t>mmu-miR-142-5p</t>
  </si>
  <si>
    <t>CATAAAGTAGAAAGCACTACTAA</t>
  </si>
  <si>
    <t>MPM00525A</t>
  </si>
  <si>
    <t>MAM-001A02</t>
  </si>
  <si>
    <t>MIMAT0000527</t>
  </si>
  <si>
    <t>mmu-miR-16</t>
  </si>
  <si>
    <t>MPM00543A</t>
  </si>
  <si>
    <t>MAM-001A03</t>
  </si>
  <si>
    <t>MIMAT0000155</t>
  </si>
  <si>
    <t>mmu-miR-142-3p</t>
  </si>
  <si>
    <t>MPM01408A</t>
  </si>
  <si>
    <t>MAM-001A04</t>
  </si>
  <si>
    <t>MIMAT0000530</t>
  </si>
  <si>
    <t>mmu-miR-21</t>
  </si>
  <si>
    <t>MPM00587A</t>
  </si>
  <si>
    <t>MAM-001A05</t>
  </si>
  <si>
    <t>MIMAT0000134</t>
  </si>
  <si>
    <t>mmu-miR-124</t>
  </si>
  <si>
    <t>TAAGGCACGCGGTGAATGCCAA</t>
  </si>
  <si>
    <t>MPM01393A</t>
  </si>
  <si>
    <t>MAM-001A06</t>
  </si>
  <si>
    <t>Plate 1</t>
  </si>
  <si>
    <t>Plate 2</t>
  </si>
  <si>
    <t>Ct Cutoff</t>
  </si>
  <si>
    <r>
      <t>The black line indicates fold changes ((2 ^ (-</t>
    </r>
    <r>
      <rPr>
        <sz val="10"/>
        <rFont val="Symbol"/>
        <family val="1"/>
        <charset val="2"/>
      </rPr>
      <t>D</t>
    </r>
    <r>
      <rPr>
        <sz val="10"/>
        <rFont val="Arial"/>
      </rPr>
      <t>C</t>
    </r>
    <r>
      <rPr>
        <vertAlign val="subscript"/>
        <sz val="10"/>
        <rFont val="Arial"/>
        <family val="2"/>
      </rPr>
      <t>t</t>
    </r>
    <r>
      <rPr>
        <sz val="10"/>
        <rFont val="Arial"/>
      </rPr>
      <t>)) of 1. The pink lines indicate the desired fold-change in gene expression threshold, defined by the user with the entry in cell A1.</t>
    </r>
  </si>
  <si>
    <t>Average</t>
  </si>
  <si>
    <r>
      <t>AVG Normalized C</t>
    </r>
    <r>
      <rPr>
        <b/>
        <vertAlign val="subscript"/>
        <sz val="10"/>
        <rFont val="Arial"/>
        <family val="2"/>
      </rPr>
      <t>t</t>
    </r>
  </si>
  <si>
    <t>Normalized ΔCt (Ct(GOI) - Ave Ct (HKG))</t>
  </si>
  <si>
    <t>PPC</t>
  </si>
  <si>
    <t>Undetermined</t>
  </si>
  <si>
    <r>
      <t>2</t>
    </r>
    <r>
      <rPr>
        <b/>
        <vertAlign val="superscript"/>
        <sz val="10"/>
        <rFont val="Arial"/>
        <family val="2"/>
      </rPr>
      <t>-ΔCt</t>
    </r>
  </si>
  <si>
    <t xml:space="preserve"> -- </t>
  </si>
  <si>
    <t>RT Efficiency</t>
  </si>
  <si>
    <t>Overview of the PCR Array Performance and Quality Control</t>
  </si>
  <si>
    <r>
      <t>ΔC</t>
    </r>
    <r>
      <rPr>
        <b/>
        <vertAlign val="subscript"/>
        <sz val="10"/>
        <rFont val="Arial"/>
        <family val="2"/>
      </rPr>
      <t>t</t>
    </r>
    <r>
      <rPr>
        <b/>
        <sz val="10"/>
        <rFont val="Arial"/>
        <family val="2"/>
      </rPr>
      <t xml:space="preserve"> (AVG RTC - AVG PPC)</t>
    </r>
  </si>
  <si>
    <t>AVG exp(1-10)</t>
  </si>
  <si>
    <t>ST DEV exp(1-10)</t>
  </si>
  <si>
    <t>1. PCR Array Reproducibility:</t>
  </si>
  <si>
    <t>PCR Array Catalog Number:</t>
  </si>
  <si>
    <r>
      <t>Average C</t>
    </r>
    <r>
      <rPr>
        <b/>
        <vertAlign val="subscript"/>
        <sz val="10"/>
        <rFont val="Arial"/>
        <family val="2"/>
      </rPr>
      <t>t</t>
    </r>
    <r>
      <rPr>
        <b/>
        <sz val="10"/>
        <rFont val="Arial"/>
        <family val="2"/>
      </rPr>
      <t xml:space="preserve"> (PPC)</t>
    </r>
  </si>
  <si>
    <r>
      <t>ST DEV C</t>
    </r>
    <r>
      <rPr>
        <b/>
        <vertAlign val="subscript"/>
        <sz val="10"/>
        <rFont val="Arial"/>
        <family val="2"/>
      </rPr>
      <t>t</t>
    </r>
    <r>
      <rPr>
        <b/>
        <sz val="10"/>
        <rFont val="Arial"/>
        <family val="2"/>
      </rPr>
      <t xml:space="preserve"> (PPC)</t>
    </r>
  </si>
  <si>
    <r>
      <t>Average C</t>
    </r>
    <r>
      <rPr>
        <b/>
        <vertAlign val="subscript"/>
        <sz val="10"/>
        <rFont val="Arial"/>
        <family val="2"/>
      </rPr>
      <t>t</t>
    </r>
    <r>
      <rPr>
        <b/>
        <sz val="10"/>
        <rFont val="Arial"/>
        <family val="2"/>
      </rPr>
      <t xml:space="preserve"> (RTC)</t>
    </r>
  </si>
  <si>
    <r>
      <t>ST DEV C</t>
    </r>
    <r>
      <rPr>
        <b/>
        <vertAlign val="subscript"/>
        <sz val="10"/>
        <rFont val="Arial"/>
        <family val="2"/>
      </rPr>
      <t>t</t>
    </r>
    <r>
      <rPr>
        <b/>
        <sz val="10"/>
        <rFont val="Arial"/>
        <family val="2"/>
      </rPr>
      <t xml:space="preserve"> (RTC)</t>
    </r>
  </si>
  <si>
    <t>Absent Calls</t>
  </si>
  <si>
    <t>Housekeeping Gene Symbol</t>
  </si>
  <si>
    <t>If no housekeeping gene is chosen, the normalization factor is zero (0).</t>
  </si>
  <si>
    <t>2. Reverse Transcription Control (RTC):</t>
  </si>
  <si>
    <t>MPM00667A</t>
  </si>
  <si>
    <t>MAM-004E04</t>
  </si>
  <si>
    <t>MIMAT0001533</t>
  </si>
  <si>
    <t>mmu-miR-448</t>
  </si>
  <si>
    <t>MPM00704A</t>
  </si>
  <si>
    <t>MAM-004E05</t>
  </si>
  <si>
    <t>MIMAT0005447</t>
  </si>
  <si>
    <t>mmu-miR-449b</t>
  </si>
  <si>
    <t>AGGCAGTGTTGTTAGCTGGCAA</t>
  </si>
  <si>
    <t>MPM00706A</t>
  </si>
  <si>
    <t>MAM-004E06</t>
  </si>
  <si>
    <t>MIMAT0001637</t>
  </si>
  <si>
    <t>mmu-miR-452</t>
  </si>
  <si>
    <t>TGTTTGCAGAGGAAACTGAGACAA</t>
  </si>
  <si>
    <t>MPM00711A</t>
  </si>
  <si>
    <t>MAM-004E07</t>
  </si>
  <si>
    <t>MIMAT0004870</t>
  </si>
  <si>
    <t>mmu-miR-453</t>
  </si>
  <si>
    <t>AGGTTGCCTCATAGTGAGCTTGCAAA</t>
  </si>
  <si>
    <t>MPM00712A</t>
  </si>
  <si>
    <t>MAM-004E08</t>
  </si>
  <si>
    <t>MIMAT0003780</t>
  </si>
  <si>
    <t>mmu-miR-490</t>
  </si>
  <si>
    <t>CAACCTGGAGGACTCCATGCTGAA</t>
  </si>
  <si>
    <t>MPM00743A</t>
  </si>
  <si>
    <t>MAM-004E09</t>
  </si>
  <si>
    <t>MIMAT0004889</t>
  </si>
  <si>
    <t>mmu-miR-504</t>
  </si>
  <si>
    <t>AGACCCTGGTCTGCACTCTATC</t>
  </si>
  <si>
    <t>MPM00754A</t>
  </si>
  <si>
    <t>MAM-004E10</t>
  </si>
  <si>
    <t>MIMAT0003513</t>
  </si>
  <si>
    <t>mmu-miR-505</t>
  </si>
  <si>
    <t>CGTCAACACTTGCTGGTTTTCT</t>
  </si>
  <si>
    <t>MPM00755A</t>
  </si>
  <si>
    <t>MAM-004E11</t>
  </si>
  <si>
    <t>MIMAT0004890</t>
  </si>
  <si>
    <t>mmu-miR-509-5p</t>
  </si>
  <si>
    <t>TACTCCAGAATGTGGCAATCAT</t>
  </si>
  <si>
    <t>MPM00756A</t>
  </si>
  <si>
    <t>MAM-004E12</t>
  </si>
  <si>
    <t>MIMAT0004895</t>
  </si>
  <si>
    <t>mmu-miR-590-5p</t>
  </si>
  <si>
    <t>MPM00771A</t>
  </si>
  <si>
    <t>MAM-004F01</t>
  </si>
  <si>
    <t>MIMAT0004943</t>
  </si>
  <si>
    <t>mmu-miR-653</t>
  </si>
  <si>
    <t>GTGTTGAAACAATCTCTACTGAA</t>
  </si>
  <si>
    <t>MPM00776A</t>
  </si>
  <si>
    <t>MAM-004F02</t>
  </si>
  <si>
    <t>MIMAT0004898</t>
  </si>
  <si>
    <t>mmu-miR-654-3p</t>
  </si>
  <si>
    <t>TATGTCTGCTGACCATCACCTTAA</t>
  </si>
  <si>
    <t>MPM01537A</t>
  </si>
  <si>
    <t>MAM-004F03</t>
  </si>
  <si>
    <t>MIMAT0004897</t>
  </si>
  <si>
    <t>mmu-miR-654-5p</t>
  </si>
  <si>
    <t>TGGTAAGCTGCAGAACATGTGT</t>
  </si>
  <si>
    <t>MPM00777A</t>
  </si>
  <si>
    <t>MAM-004F04</t>
  </si>
  <si>
    <t>MIMAT0003889</t>
  </si>
  <si>
    <t>mmu-miR-758</t>
  </si>
  <si>
    <t>MPM00841A</t>
  </si>
  <si>
    <t>MAM-004F05</t>
  </si>
  <si>
    <t>MIMAT0004938</t>
  </si>
  <si>
    <t>mmu-miR-875-3p</t>
  </si>
  <si>
    <t>CCTGAAAATACTGAGGCTATGAA</t>
  </si>
  <si>
    <t>MPM01554A</t>
  </si>
  <si>
    <t>MAM-004F06</t>
  </si>
  <si>
    <t>MIMAT0004937</t>
  </si>
  <si>
    <t>mmu-miR-875-5p</t>
  </si>
  <si>
    <t>MPM00859A</t>
  </si>
  <si>
    <t>MAM-004F07</t>
  </si>
  <si>
    <t>MIMAT0004854</t>
  </si>
  <si>
    <t>mmu-miR-876-5p</t>
  </si>
  <si>
    <t>TGGATTTCTCTGTGAATCACTAAA</t>
  </si>
  <si>
    <t>MPM00860A</t>
  </si>
  <si>
    <t>MAM-004F08</t>
  </si>
  <si>
    <t>MIMAT0004845</t>
  </si>
  <si>
    <t>mmu-miR-881*</t>
  </si>
  <si>
    <t>CAGAGAGATAACAGTCACATCT</t>
  </si>
  <si>
    <t>MPM00865A</t>
  </si>
  <si>
    <t>MAM-004F09</t>
  </si>
  <si>
    <t>MIMAT0003183</t>
  </si>
  <si>
    <t>mmu-miR-376c</t>
  </si>
  <si>
    <t>AACATAGAGGAAATTTCACGTAA</t>
  </si>
  <si>
    <t>MPM01493A</t>
  </si>
  <si>
    <t>MAM-004F10</t>
  </si>
  <si>
    <t>MIMAT0003460</t>
  </si>
  <si>
    <t>mmu-miR-449c</t>
  </si>
  <si>
    <t>AGGCAGTGCATTGCTAGCTGG</t>
  </si>
  <si>
    <t>MPM00707A</t>
  </si>
  <si>
    <t>MAM-004F11</t>
  </si>
  <si>
    <t>MIMAT0002105</t>
  </si>
  <si>
    <t>mmu-miR-464</t>
  </si>
  <si>
    <t>GGGTACCAAGTTTATTCTGTGAGATA</t>
  </si>
  <si>
    <t>MPM00715A</t>
  </si>
  <si>
    <t>MAM-004F12</t>
  </si>
  <si>
    <t>MIMAT0003478</t>
  </si>
  <si>
    <t>mmu-miR-467b*</t>
  </si>
  <si>
    <t>GGGATATACATACACACATCAACAC</t>
  </si>
  <si>
    <t>MPM01520A</t>
  </si>
  <si>
    <t>MAM-004G01</t>
  </si>
  <si>
    <t>MIMAT0003738</t>
  </si>
  <si>
    <t>mmu-miR-496</t>
  </si>
  <si>
    <t>TGAGTATTACATGGCCAATCTCAA</t>
  </si>
  <si>
    <t>MPM00748A</t>
  </si>
  <si>
    <t>MAM-004G02</t>
  </si>
  <si>
    <t>MIMAT0003166</t>
  </si>
  <si>
    <t>mmu-miR-546</t>
  </si>
  <si>
    <t>ATGGTGGCACGGAGTC</t>
  </si>
  <si>
    <t>MPM00765A</t>
  </si>
  <si>
    <t>MAM-004G03</t>
  </si>
  <si>
    <t>MIMAT0003734</t>
  </si>
  <si>
    <t>mmu-miR-667</t>
  </si>
  <si>
    <t>2^(-Normalized ΔCt (Ct(GOI) - Ave Ct (HKG)))</t>
  </si>
  <si>
    <t>mmu-let-7c</t>
  </si>
  <si>
    <t>MPM00485A</t>
  </si>
  <si>
    <t>MAM-001A11</t>
  </si>
  <si>
    <t>MIMAT0000219</t>
  </si>
  <si>
    <t>mmu-miR-24</t>
  </si>
  <si>
    <t>MPM01443A</t>
  </si>
  <si>
    <t>MAM-001A12</t>
  </si>
  <si>
    <t>MIMAT0000537</t>
  </si>
  <si>
    <t>mmu-miR-27a</t>
  </si>
  <si>
    <t>MPM01445A</t>
  </si>
  <si>
    <t>MAM-001B01</t>
  </si>
  <si>
    <t>MIMAT0000248</t>
  </si>
  <si>
    <t>mmu-miR-30e</t>
  </si>
  <si>
    <t>MPM00642A</t>
  </si>
  <si>
    <t>MAM-001B02</t>
  </si>
  <si>
    <t>MIMAT0000531</t>
  </si>
  <si>
    <t>mmu-miR-22</t>
  </si>
  <si>
    <t>MPM01442A</t>
  </si>
  <si>
    <t>MAM-001B03</t>
  </si>
  <si>
    <t>MIMAT0000128</t>
  </si>
  <si>
    <t>mmu-miR-30a</t>
  </si>
  <si>
    <t>MPM00638A</t>
  </si>
  <si>
    <t>MAM-001B04</t>
  </si>
  <si>
    <t>MIMAT0000521</t>
  </si>
  <si>
    <t>mmu-let-7a</t>
  </si>
  <si>
    <t>MPM00483A</t>
  </si>
  <si>
    <t>MAM-001B05</t>
  </si>
  <si>
    <t>MIMAT0000515</t>
  </si>
  <si>
    <t>mmu-miR-30d</t>
  </si>
  <si>
    <t>MPM00641A</t>
  </si>
  <si>
    <t>MAM-001B06</t>
  </si>
  <si>
    <t>MIMAT0000151</t>
  </si>
  <si>
    <t>mmu-miR-140</t>
  </si>
  <si>
    <t>CAGTGGTTTTACCCTATGGTAG</t>
  </si>
  <si>
    <t>MPM00523A</t>
  </si>
  <si>
    <t>MAM-001B07</t>
  </si>
  <si>
    <t>MIMAT0000525</t>
  </si>
  <si>
    <t>mmu-let-7f</t>
  </si>
  <si>
    <t>GGGTGAGGTAGTAGATTGTATA</t>
  </si>
  <si>
    <t>MPM00488A</t>
  </si>
  <si>
    <t>MAM-001B08</t>
  </si>
  <si>
    <t>MIMAT0000165</t>
  </si>
  <si>
    <t>mmu-miR-155</t>
  </si>
  <si>
    <t>TTAATGCTAATTGTGATAGGGGT</t>
  </si>
  <si>
    <t>MPM00540A</t>
  </si>
  <si>
    <t>MAM-001B09</t>
  </si>
  <si>
    <t>MIMAT0000141</t>
  </si>
  <si>
    <t>mmu-miR-130a</t>
  </si>
  <si>
    <t>MPM00511A</t>
  </si>
  <si>
    <t>MAM-001B10</t>
  </si>
  <si>
    <t>MIMAT0000522</t>
  </si>
  <si>
    <t>mmu-let-7b</t>
  </si>
  <si>
    <t>MPM00484A</t>
  </si>
  <si>
    <t>MAM-001B11</t>
  </si>
  <si>
    <t>MIMAT0000548</t>
  </si>
  <si>
    <t>mmu-miR-322</t>
  </si>
  <si>
    <t>CAGCAGCAATTCATGTTTTGGA</t>
  </si>
  <si>
    <t>MPM00646A</t>
  </si>
  <si>
    <t>MAM-001B12</t>
  </si>
  <si>
    <t>MIMAT0000649</t>
  </si>
  <si>
    <t>mmu-miR-17</t>
  </si>
  <si>
    <t>CAAAGTGCTTACGGTGCAGGTAG</t>
  </si>
  <si>
    <t>MPM00544A</t>
  </si>
  <si>
    <t>MAM-001C01</t>
  </si>
  <si>
    <t>MIMAT0000126</t>
  </si>
  <si>
    <t>mmu-miR-27b</t>
  </si>
  <si>
    <t>MPM01446A</t>
  </si>
  <si>
    <t>MAM-001C02</t>
  </si>
  <si>
    <t>MIMAT0000136</t>
  </si>
  <si>
    <t>mmu-miR-125b-5p</t>
  </si>
  <si>
    <t>MPM00505A</t>
  </si>
  <si>
    <t>MAM-001C03</t>
  </si>
  <si>
    <t>MIMAT0000535</t>
  </si>
  <si>
    <t>mmu-miR-29a</t>
  </si>
  <si>
    <t>TAGCACCATCTGGAATCGGTTA</t>
  </si>
  <si>
    <t>MPM01460A</t>
  </si>
  <si>
    <t>MAM-001C04</t>
  </si>
  <si>
    <t>MIMAT0004934</t>
  </si>
  <si>
    <t>mmu-miR-872</t>
  </si>
  <si>
    <t>AAGGTTACTTGTTAGTTCAGG</t>
  </si>
  <si>
    <t>MPM00856A</t>
  </si>
  <si>
    <t>MAM-001C05</t>
  </si>
  <si>
    <t>MIMAT0000654</t>
  </si>
  <si>
    <t>mmu-miR-32</t>
  </si>
  <si>
    <t>TATTGCACATTACTAAGTTGCA</t>
  </si>
  <si>
    <t>MPM00644A</t>
  </si>
  <si>
    <t>MAM-001C06</t>
  </si>
  <si>
    <t>MIMAT0000132</t>
  </si>
  <si>
    <t>mmu-miR-99b</t>
  </si>
  <si>
    <t>CACCCGTAGAACCGACCTTGCG</t>
  </si>
  <si>
    <t>MPM00877A</t>
  </si>
  <si>
    <t>MAM-001C07</t>
  </si>
  <si>
    <t>MIMAT0000513</t>
  </si>
  <si>
    <t>mmu-miR-19b</t>
  </si>
  <si>
    <t>TGTGCAAATCCATGTAAAACTGA</t>
  </si>
  <si>
    <t>MPM00572A</t>
  </si>
  <si>
    <t>MAM-001C08</t>
  </si>
  <si>
    <t>MIMAT0000221</t>
  </si>
  <si>
    <t>mmu-miR-191</t>
  </si>
  <si>
    <t>CAACGGAATCCCAAAAGCAGCTG</t>
  </si>
  <si>
    <t>MPM00560A</t>
  </si>
  <si>
    <t>MAM-001C09</t>
  </si>
  <si>
    <t>MIMAT0000137</t>
  </si>
  <si>
    <t>mmu-miR-126-5p</t>
  </si>
  <si>
    <t>CATTATTACTTTTGGTACGCG</t>
  </si>
  <si>
    <t>MPM00506A</t>
  </si>
  <si>
    <t>MAM-001C10</t>
  </si>
  <si>
    <t>MIMAT0000540</t>
  </si>
  <si>
    <t>mmu-miR-93</t>
  </si>
  <si>
    <t>CAAAGTGCTGTTCGTGCAGGTAG</t>
  </si>
  <si>
    <t>MPM00873A</t>
  </si>
  <si>
    <t>MAM-001C11</t>
  </si>
  <si>
    <t>MIMAT0000158</t>
  </si>
  <si>
    <t>mmu-miR-146a</t>
  </si>
  <si>
    <t>MPM00529A</t>
  </si>
  <si>
    <t>MAM-001C12</t>
  </si>
  <si>
    <t>MIMAT0001081</t>
  </si>
  <si>
    <t>mmu-miR-196b</t>
  </si>
  <si>
    <t>TAGGTAGTTTTCTGTTGTTGGG</t>
  </si>
  <si>
    <t>MPM00567A</t>
  </si>
  <si>
    <t>MAM-001D01</t>
  </si>
  <si>
    <t>MIMAT0000122</t>
  </si>
  <si>
    <t>mmu-let-7i</t>
  </si>
  <si>
    <t>MPM00490A</t>
  </si>
  <si>
    <t>MAM-001D02</t>
  </si>
  <si>
    <t>MIMAT0000529</t>
  </si>
  <si>
    <t>mmu-miR-20a</t>
  </si>
  <si>
    <t>TAAAGTGCTTATGGTGCAGGTAG</t>
  </si>
  <si>
    <t>MPM00585A</t>
  </si>
  <si>
    <t>MAM-001D03</t>
  </si>
  <si>
    <t>MIMAT0000528</t>
  </si>
  <si>
    <t>mmu-miR-18a</t>
  </si>
  <si>
    <t>MPM00556A</t>
  </si>
  <si>
    <t>MAM-001D04</t>
  </si>
  <si>
    <t>MIMAT0000653</t>
  </si>
  <si>
    <t>mmu-miR-28</t>
  </si>
  <si>
    <t>MPM00613A</t>
  </si>
  <si>
    <t>MAM-001D05</t>
  </si>
  <si>
    <t>MIMAT0000125</t>
  </si>
  <si>
    <t>mmu-miR-23b</t>
  </si>
  <si>
    <t>MPM00605A</t>
  </si>
  <si>
    <t>MAM-001D06</t>
  </si>
  <si>
    <t>MIMAT0000160</t>
  </si>
  <si>
    <t>mmu-miR-150</t>
  </si>
  <si>
    <t>MPM00535A</t>
  </si>
  <si>
    <t>MAM-001D07</t>
  </si>
  <si>
    <t>MIMAT0000539</t>
  </si>
  <si>
    <t>mmu-miR-92a</t>
  </si>
  <si>
    <t>MPM00870A</t>
  </si>
  <si>
    <t>MAM-001D08</t>
  </si>
  <si>
    <t>MIMAT0000648</t>
  </si>
  <si>
    <t>mmu-miR-10a</t>
  </si>
  <si>
    <t>MPM00499A</t>
  </si>
  <si>
    <t>MAM-001D09</t>
  </si>
  <si>
    <t>MIMAT0000383</t>
  </si>
  <si>
    <t>mmu-let-7d</t>
  </si>
  <si>
    <t>AGAGGTAGTAGGTTGCATA</t>
  </si>
  <si>
    <t>MPM00486A</t>
  </si>
  <si>
    <t>MAM-001D10</t>
  </si>
  <si>
    <t>MIMAT0000518</t>
  </si>
  <si>
    <t>mmu-miR-196a</t>
  </si>
  <si>
    <t>TAGGTAGTTTTATGTTGTTGGGAA</t>
  </si>
  <si>
    <t>MPM00566A</t>
  </si>
  <si>
    <t>MAM-001D11</t>
  </si>
  <si>
    <t>MIMAT0000532</t>
  </si>
  <si>
    <t>mmu-miR-23a</t>
  </si>
  <si>
    <t>MPM00604A</t>
  </si>
  <si>
    <t>MAM-001D12</t>
  </si>
  <si>
    <t>MIMAT0000386</t>
  </si>
  <si>
    <t>mmu-miR-106b</t>
  </si>
  <si>
    <t>MPM00497A</t>
  </si>
  <si>
    <t>MAM-001E01</t>
  </si>
  <si>
    <t>MIMAT0004667</t>
  </si>
  <si>
    <t>mmu-miR-199b</t>
  </si>
  <si>
    <t>ACAGTAGTCTGCACATTGGTTA</t>
  </si>
  <si>
    <t>MPM01429A</t>
  </si>
  <si>
    <t>MAM-001E02</t>
  </si>
  <si>
    <t>MIMAT0000381</t>
  </si>
  <si>
    <t>mmu-miR-34c</t>
  </si>
  <si>
    <t>AGGCAGTGTAGTTAGCTGATTGCAA</t>
  </si>
  <si>
    <t>MPM00670A</t>
  </si>
  <si>
    <t>MAM-001E03</t>
  </si>
  <si>
    <t>MIMAT0003188</t>
  </si>
  <si>
    <t>mmu-miR-503</t>
  </si>
  <si>
    <t>TAGCAGCGGGAACAGTACTGCAG</t>
  </si>
  <si>
    <t>MPM00753A</t>
  </si>
  <si>
    <t>MAM-001E04</t>
  </si>
  <si>
    <t>MIMAT0000652</t>
  </si>
  <si>
    <t>mmu-miR-25</t>
  </si>
  <si>
    <t>MPM00608A</t>
  </si>
  <si>
    <t>MAM-001E05</t>
  </si>
  <si>
    <t>MIMAT0000121</t>
  </si>
  <si>
    <t>mmu-let-7g</t>
  </si>
  <si>
    <t>MPM00489A</t>
  </si>
  <si>
    <t>MAM-001E06</t>
  </si>
  <si>
    <t>MIMAT0000541</t>
  </si>
  <si>
    <t>mmu-miR-96</t>
  </si>
  <si>
    <t>TTTGGCACTAGCACATTTTTGCTAA</t>
  </si>
  <si>
    <t>MPM00874A</t>
  </si>
  <si>
    <t>MAM-001E07</t>
  </si>
  <si>
    <t>MIMAT0000538</t>
  </si>
  <si>
    <t>mmu-miR-31</t>
  </si>
  <si>
    <t>AGGCAAGATGCTGGCATAGCTGAA</t>
  </si>
  <si>
    <t>MPM00643A</t>
  </si>
  <si>
    <t>MAM-001E08</t>
  </si>
  <si>
    <t>MIMAT0000514</t>
  </si>
  <si>
    <t>mmu-miR-30c</t>
  </si>
  <si>
    <t>MPM00640A</t>
  </si>
  <si>
    <t>MAM-001E09</t>
  </si>
  <si>
    <t>MIMAT0000124</t>
  </si>
  <si>
    <t>mmu-miR-15b</t>
  </si>
  <si>
    <t>MPM00542A</t>
  </si>
  <si>
    <t>MAM-001E10</t>
  </si>
  <si>
    <t>MIMAT0000208</t>
  </si>
  <si>
    <t>mmu-miR-10b</t>
  </si>
  <si>
    <t>MPM00500A</t>
  </si>
  <si>
    <t>MAM-001E11</t>
  </si>
  <si>
    <t>MIMAT0000156</t>
  </si>
  <si>
    <t>mmu-miR-144</t>
  </si>
  <si>
    <t>GGGTACAGTATAGATGATGTACT</t>
  </si>
  <si>
    <t>MPM00527A</t>
  </si>
  <si>
    <t>MAM-001E12</t>
  </si>
  <si>
    <t>MIMAT0005293</t>
  </si>
  <si>
    <t>mmu-miR-467e</t>
  </si>
  <si>
    <t>GGGATAAGTGTGAGCATGTATATGT</t>
  </si>
  <si>
    <t>MPM00731A</t>
  </si>
  <si>
    <t>MAM-001F01</t>
  </si>
  <si>
    <t>MIMAT0000138</t>
  </si>
  <si>
    <t>mmu-miR-126-3p</t>
  </si>
  <si>
    <t>TCGTACCGTGAGTAATAATGCG</t>
  </si>
  <si>
    <t>MPM01397A</t>
  </si>
  <si>
    <t>MAM-001A07</t>
  </si>
  <si>
    <t>MIMAT0000526</t>
  </si>
  <si>
    <t>mmu-miR-15a</t>
  </si>
  <si>
    <t>MPM00541A</t>
  </si>
  <si>
    <t>MAM-001A08</t>
  </si>
  <si>
    <t>MIMAT0000127</t>
  </si>
  <si>
    <t>mmu-miR-29b</t>
  </si>
  <si>
    <t>MPM00629A</t>
  </si>
  <si>
    <t>MAM-001A09</t>
  </si>
  <si>
    <t>MIMAT0000142</t>
  </si>
  <si>
    <t>mmu-miR-9</t>
  </si>
  <si>
    <t>MPM00869A</t>
  </si>
  <si>
    <t>MAM-001A10</t>
  </si>
  <si>
    <t>MIMAT0000523</t>
  </si>
  <si>
    <t>MPM00729A</t>
  </si>
  <si>
    <t>MAM-001H04</t>
  </si>
  <si>
    <t>MIMAT0003727</t>
  </si>
  <si>
    <t>mmu-miR-374</t>
  </si>
  <si>
    <t>MPM00680A</t>
  </si>
  <si>
    <t>MAM-001H05</t>
  </si>
  <si>
    <t>snoRNA251</t>
  </si>
  <si>
    <t>GAGCTTTGTTCTGAGCCAG</t>
  </si>
  <si>
    <t>MPM01664A</t>
  </si>
  <si>
    <t>MAM-001H06</t>
  </si>
  <si>
    <t>snoRNA202</t>
  </si>
  <si>
    <t>GAACCCTTTTCCATCTGATG</t>
  </si>
  <si>
    <t>MPM01663A</t>
  </si>
  <si>
    <t>MAM-001H07</t>
  </si>
  <si>
    <t>snoRNA142</t>
  </si>
  <si>
    <t>GGGATTGAGGACCTGAGG</t>
  </si>
  <si>
    <t>MPM01662A</t>
  </si>
  <si>
    <t>MAM-001H08</t>
  </si>
  <si>
    <t>Rnu6</t>
  </si>
  <si>
    <t>MPM01661A</t>
  </si>
  <si>
    <t>MAM-001H09</t>
  </si>
  <si>
    <t>MAM-001H10</t>
  </si>
  <si>
    <t>MAM-001H11</t>
  </si>
  <si>
    <t>MAM-001H12</t>
  </si>
  <si>
    <t>MAM-002A01</t>
  </si>
  <si>
    <t>MIMAT0000146</t>
  </si>
  <si>
    <t>mmu-miR-134</t>
  </si>
  <si>
    <t>TGTGACTGGTTGACCAGAGGGGAA</t>
  </si>
  <si>
    <t>MPM00516A</t>
  </si>
  <si>
    <t>MAM-002A02</t>
  </si>
  <si>
    <t>MIMAT0000149</t>
  </si>
  <si>
    <t>mmu-miR-137</t>
  </si>
  <si>
    <t>MPM00520A</t>
  </si>
  <si>
    <t>MAM-002A03</t>
  </si>
  <si>
    <t>MIMAT0004828</t>
  </si>
  <si>
    <t>mmu-miR-708</t>
  </si>
  <si>
    <t>AAGGAGCTTACAATCTAGCTGGGAA</t>
  </si>
  <si>
    <t>MPM00823A</t>
  </si>
  <si>
    <t>MAM-002A04</t>
  </si>
  <si>
    <t>MIMAT0000673</t>
  </si>
  <si>
    <t>mmu-miR-181b</t>
  </si>
  <si>
    <t>AACATTCATTGCTGTTGGTGGGT</t>
  </si>
  <si>
    <t>MPM00546A</t>
  </si>
  <si>
    <t>MAM-002A05</t>
  </si>
  <si>
    <t>MIMAT0000376</t>
  </si>
  <si>
    <t>mmu-miR-298</t>
  </si>
  <si>
    <t>GGCAGAGGAGGGCTGTTCTTCCC</t>
  </si>
  <si>
    <t>MPM00625A</t>
  </si>
  <si>
    <t>MAM-002A06</t>
  </si>
  <si>
    <t>MIMAT0000616</t>
  </si>
  <si>
    <t>mmu-miR-101b</t>
  </si>
  <si>
    <t>TACAGTACTGTGATGGCTGAA</t>
  </si>
  <si>
    <t>MPM00493A</t>
  </si>
  <si>
    <t>MAM-002A07</t>
  </si>
  <si>
    <t>MIMAT0000225</t>
  </si>
  <si>
    <t>mmu-miR-195</t>
  </si>
  <si>
    <t>MPM00565A</t>
  </si>
  <si>
    <t>MAM-002A08</t>
  </si>
  <si>
    <t>MIMAT0000536</t>
  </si>
  <si>
    <t>mmu-miR-29c</t>
  </si>
  <si>
    <t>MPM01461A</t>
  </si>
  <si>
    <t>MAM-002A09</t>
  </si>
  <si>
    <t>MIMAT0000378</t>
  </si>
  <si>
    <t>mmu-miR-300</t>
  </si>
  <si>
    <t>TATGCAAGGGCAAGCTCTCTTCAA</t>
  </si>
  <si>
    <t>MPM01462A</t>
  </si>
  <si>
    <t>MAM-002A10</t>
  </si>
  <si>
    <t>MIMAT0002112</t>
  </si>
  <si>
    <t>mmu-miR-471</t>
  </si>
  <si>
    <t>TACGTAGTATAGTGCTTTTCAC</t>
  </si>
  <si>
    <t>MPM00735A</t>
  </si>
  <si>
    <t>MAM-002A11</t>
  </si>
  <si>
    <t>MIMAT0000246</t>
  </si>
  <si>
    <t>mmu-miR-122</t>
  </si>
  <si>
    <t>MPM00502A</t>
  </si>
  <si>
    <t>MAM-002A12</t>
  </si>
  <si>
    <t>MIMAT0003374</t>
  </si>
  <si>
    <t>mmu-miR-302b</t>
  </si>
  <si>
    <t>TAAGTGCTTCCATGTTTTAGTA</t>
  </si>
  <si>
    <t>MPM01464A</t>
  </si>
  <si>
    <t>MAM-002B01</t>
  </si>
  <si>
    <t>MIMAT0000130</t>
  </si>
  <si>
    <t>mmu-miR-30b</t>
  </si>
  <si>
    <t>MPM00639A</t>
  </si>
  <si>
    <t>MAM-002B02</t>
  </si>
  <si>
    <t>MIMAT0000667</t>
  </si>
  <si>
    <t>mmu-miR-33</t>
  </si>
  <si>
    <t>GTGCATTGTAGTTGCATTGCAAA</t>
  </si>
  <si>
    <t>MPM00654A</t>
  </si>
  <si>
    <t>MAM-002B03</t>
  </si>
  <si>
    <t>MIMAT0003173</t>
  </si>
  <si>
    <t>mmu-miR-547</t>
  </si>
  <si>
    <t>CTTGGTACATCTTTGAGTGAG</t>
  </si>
  <si>
    <t>MPM00766A</t>
  </si>
  <si>
    <t>MAM-002B04</t>
  </si>
  <si>
    <t>MIMAT0000387</t>
  </si>
  <si>
    <t>mmu-miR-130b</t>
  </si>
  <si>
    <t>MPM01400A</t>
  </si>
  <si>
    <t>MAM-002B05</t>
  </si>
  <si>
    <t>MIMAT0000370</t>
  </si>
  <si>
    <t>mmu-miR-292-3p</t>
  </si>
  <si>
    <t>AAAGTGCCGCCAGGTTTTGAGTGT</t>
  </si>
  <si>
    <t>MPM01451A</t>
  </si>
  <si>
    <t>MAM-002B06</t>
  </si>
  <si>
    <t>MIMAT0000236</t>
  </si>
  <si>
    <t>mmu-miR-203</t>
  </si>
  <si>
    <t>MPM01435A</t>
  </si>
  <si>
    <t>MAM-002B07</t>
  </si>
  <si>
    <t>MIMAT0000379</t>
  </si>
  <si>
    <t>mmu-miR-301a</t>
  </si>
  <si>
    <t>CAGTGCAATAGTGTTGTCAAAGC</t>
  </si>
  <si>
    <t>MPM00632A</t>
  </si>
  <si>
    <t>MAM-002B08</t>
  </si>
  <si>
    <t>MIMAT0001418</t>
  </si>
  <si>
    <t>mmu-miR-431</t>
  </si>
  <si>
    <t>MPM00701A</t>
  </si>
  <si>
    <t>MAM-002B09</t>
  </si>
  <si>
    <t>MIMAT0000516</t>
  </si>
  <si>
    <t>mmu-miR-148a</t>
  </si>
  <si>
    <t>MPM01411A</t>
  </si>
  <si>
    <t>MAM-002B10</t>
  </si>
  <si>
    <t>MIMAT0000739</t>
  </si>
  <si>
    <t>mmu-miR-375</t>
  </si>
  <si>
    <t>MPM00681A</t>
  </si>
  <si>
    <t>MAM-002B11</t>
  </si>
  <si>
    <t>MIMAT0000612</t>
  </si>
  <si>
    <t>mmu-miR-135b</t>
  </si>
  <si>
    <t>MPM00518A</t>
  </si>
  <si>
    <t>MAM-002B12</t>
  </si>
  <si>
    <t>MIMAT0001542</t>
  </si>
  <si>
    <t>mmu-miR-449a</t>
  </si>
  <si>
    <t>TGGCAGTGTATTGTTAGCTGGTAA</t>
  </si>
  <si>
    <t>MPM00705A</t>
  </si>
  <si>
    <t>MAM-002C01</t>
  </si>
  <si>
    <t>MIMAT0003187</t>
  </si>
  <si>
    <t>mmu-miR-20b</t>
  </si>
  <si>
    <t>CAAAGTGCTCATGGTGCAGGTAG</t>
  </si>
  <si>
    <t>MPM00586A</t>
  </si>
  <si>
    <t>MAM-002C02</t>
  </si>
  <si>
    <t>MIMAT0004536</t>
  </si>
  <si>
    <t>mmu-miR-151-5p</t>
  </si>
  <si>
    <t>MPM00536A</t>
  </si>
  <si>
    <t>MAM-002C03</t>
  </si>
  <si>
    <t>MIMAT0000162</t>
  </si>
  <si>
    <t>mmu-miR-152</t>
  </si>
  <si>
    <t>TCAGTGCATGACAGAACTTG</t>
  </si>
  <si>
    <t>MPM00537A</t>
  </si>
  <si>
    <t>MAM-002C04</t>
  </si>
  <si>
    <t>MIMAT0000546</t>
  </si>
  <si>
    <t>mmu-miR-103</t>
  </si>
  <si>
    <t>MPM00494A</t>
  </si>
  <si>
    <t>MAM-002C05</t>
  </si>
  <si>
    <t>MIMAT0000542</t>
  </si>
  <si>
    <t>mmu-miR-34a</t>
  </si>
  <si>
    <t>TGGCAGTGTCTTAGCTGGTTGT</t>
  </si>
  <si>
    <t>MPM00668A</t>
  </si>
  <si>
    <t>MAM-002C06</t>
  </si>
  <si>
    <t>MIMAT0000677</t>
  </si>
  <si>
    <t>mmu-miR-7a</t>
  </si>
  <si>
    <t>TGGAAGACTAGTGGTTTTGTTGT</t>
  </si>
  <si>
    <t>MPM00849A</t>
  </si>
  <si>
    <t>MAM-002C07</t>
  </si>
  <si>
    <t>MIMAT0000741</t>
  </si>
  <si>
    <t>mmu-miR-377</t>
  </si>
  <si>
    <t>ATCACACAAAGGCAACTTTTGT</t>
  </si>
  <si>
    <t>MPM00685A</t>
  </si>
  <si>
    <t>MAM-002C08</t>
  </si>
  <si>
    <t>MIMAT0003711</t>
  </si>
  <si>
    <t>mmu-miR-652</t>
  </si>
  <si>
    <t>AATGGCGCCACTAGGGTTGTG</t>
  </si>
  <si>
    <t>MPM00775A</t>
  </si>
  <si>
    <t>MAM-002C09</t>
  </si>
  <si>
    <t>MIMAT0000143</t>
  </si>
  <si>
    <t>MIMAT0000135</t>
  </si>
  <si>
    <t>mmu-miR-125a-5p</t>
  </si>
  <si>
    <t>MPM00504A</t>
  </si>
  <si>
    <t>MAM-001F02</t>
  </si>
  <si>
    <t>MIMAT0000131</t>
  </si>
  <si>
    <t>mmu-miR-99a</t>
  </si>
  <si>
    <t>AACCCGTAGATCCGAT</t>
  </si>
  <si>
    <t>MPM00876A</t>
  </si>
  <si>
    <t>MAM-001F03</t>
  </si>
  <si>
    <t>MIMAT0004844</t>
  </si>
  <si>
    <t>mmu-miR-880</t>
  </si>
  <si>
    <t>TACTCCATCCTCTCTGAGTAGA</t>
  </si>
  <si>
    <t>MPM00864A</t>
  </si>
  <si>
    <t>MAM-001F04</t>
  </si>
  <si>
    <t>MIMAT0000651</t>
  </si>
  <si>
    <t>mmu-miR-19a</t>
  </si>
  <si>
    <t>MPM01430A</t>
  </si>
  <si>
    <t>MAM-001F05</t>
  </si>
  <si>
    <t>MIMAT0000229</t>
  </si>
  <si>
    <t>mmu-miR-199a-5p</t>
  </si>
  <si>
    <t>CCCAGTGTTCAGGCTACCTGTTC</t>
  </si>
  <si>
    <t>MPM00569A</t>
  </si>
  <si>
    <t>MAM-001F06</t>
  </si>
  <si>
    <t>MIMAT0003450</t>
  </si>
  <si>
    <t>mmu-miR-488</t>
  </si>
  <si>
    <t>TTGAAAGGCTGTTTCTTGGTC</t>
  </si>
  <si>
    <t>MPM01526A</t>
  </si>
  <si>
    <t>MAM-001F07</t>
  </si>
  <si>
    <t>MIMAT0000211</t>
  </si>
  <si>
    <t>mmu-miR-182</t>
  </si>
  <si>
    <t>TTTGGCAATGGTAGAACTCACACCGAA</t>
  </si>
  <si>
    <t>MPM00549A</t>
  </si>
  <si>
    <t>MAM-001F08</t>
  </si>
  <si>
    <t>MIMAT0000368</t>
  </si>
  <si>
    <t>mmu-miR-291a-3p</t>
  </si>
  <si>
    <t>AAAGTGCTTCCACTTTGTGTGCAA</t>
  </si>
  <si>
    <t>MPM01449A</t>
  </si>
  <si>
    <t>MAM-001F09</t>
  </si>
  <si>
    <t>MIMAT0000215</t>
  </si>
  <si>
    <t>mmu-miR-186</t>
  </si>
  <si>
    <t>MPM00553A</t>
  </si>
  <si>
    <t>MAM-001F10</t>
  </si>
  <si>
    <t>MIMAT0003170</t>
  </si>
  <si>
    <t>mmu-miR-541</t>
  </si>
  <si>
    <t>AAGGGATTCTGATGTTGGTCACACTAA</t>
  </si>
  <si>
    <t>MPM00761A</t>
  </si>
  <si>
    <t>MAM-001F11</t>
  </si>
  <si>
    <t>MIMAT0003377</t>
  </si>
  <si>
    <t>mmu-miR-302d</t>
  </si>
  <si>
    <t>TAAGTGCTTCCATGTTTGAGTGT</t>
  </si>
  <si>
    <t>MPM00637A</t>
  </si>
  <si>
    <t>MAM-001F12</t>
  </si>
  <si>
    <t>MIMAT0000212</t>
  </si>
  <si>
    <t>mmu-miR-183</t>
  </si>
  <si>
    <t>MPM00550A</t>
  </si>
  <si>
    <t>MAM-001G01</t>
  </si>
  <si>
    <t>MIMAT0000524</t>
  </si>
  <si>
    <t>mmu-let-7e</t>
  </si>
  <si>
    <t>MPM00487A</t>
  </si>
  <si>
    <t>MAM-001G02</t>
  </si>
  <si>
    <t>MIMAT0000152</t>
  </si>
  <si>
    <t>mmu-miR-140*</t>
  </si>
  <si>
    <t>MPM01406A</t>
  </si>
  <si>
    <t>MAM-001G03</t>
  </si>
  <si>
    <t>MIMAT0004747</t>
  </si>
  <si>
    <t>mmu-miR-411</t>
  </si>
  <si>
    <t>TAGTAGACCGTATAGCGTACGAA</t>
  </si>
  <si>
    <t>MPM00695A</t>
  </si>
  <si>
    <t>MAM-001G04</t>
  </si>
  <si>
    <t>MIMAT0004669</t>
  </si>
  <si>
    <t>mmu-miR-125b-3p</t>
  </si>
  <si>
    <t>ACGGGTTAGGCTCTTGGGAGCT</t>
  </si>
  <si>
    <t>MPM01395A</t>
  </si>
  <si>
    <t>MAM-001G05</t>
  </si>
  <si>
    <t>MIMAT0000373</t>
  </si>
  <si>
    <t>mmu-miR-295</t>
  </si>
  <si>
    <t>AAAGTGCTACTACTTTTGAGTCT</t>
  </si>
  <si>
    <t>MPM01454A</t>
  </si>
  <si>
    <t>MAM-001G06</t>
  </si>
  <si>
    <t>MIMAT0000123</t>
  </si>
  <si>
    <t>mmu-miR-1</t>
  </si>
  <si>
    <t>MPM00501A</t>
  </si>
  <si>
    <t>MAM-001G07</t>
  </si>
  <si>
    <t>MIMAT0000661</t>
  </si>
  <si>
    <t>mmu-miR-214</t>
  </si>
  <si>
    <t>MPM01439A</t>
  </si>
  <si>
    <t>MAM-001G08</t>
  </si>
  <si>
    <t>MIMAT0000150</t>
  </si>
  <si>
    <t>mmu-miR-138</t>
  </si>
  <si>
    <t>AGCTGGTGTTGTGAATCAGGCCG</t>
  </si>
  <si>
    <t>MPM00521A</t>
  </si>
  <si>
    <t>MAM-001G09</t>
  </si>
  <si>
    <t>MIMAT0004750</t>
  </si>
  <si>
    <t>mmu-miR-425</t>
  </si>
  <si>
    <t>MPM00699A</t>
  </si>
  <si>
    <t>MAM-001G10</t>
  </si>
  <si>
    <t>MIMAT0000663</t>
  </si>
  <si>
    <t>mmu-miR-218</t>
  </si>
  <si>
    <t>MPM00596A</t>
  </si>
  <si>
    <t>MAM-001G11</t>
  </si>
  <si>
    <t>MIMAT0000766</t>
  </si>
  <si>
    <t>mmu-miR-335-5p</t>
  </si>
  <si>
    <t>MPM00657A</t>
  </si>
  <si>
    <t>MAM-001G12</t>
  </si>
  <si>
    <t>MIMAT0000133</t>
  </si>
  <si>
    <t>mmu-miR-101a</t>
  </si>
  <si>
    <t>TACAGTACTGTGATGACTGAA</t>
  </si>
  <si>
    <t>MPM01389A</t>
  </si>
  <si>
    <t>MAM-001H01</t>
  </si>
  <si>
    <t>MIMAT0000153</t>
  </si>
  <si>
    <t>mmu-miR-141</t>
  </si>
  <si>
    <t>MPM01407A</t>
  </si>
  <si>
    <t>MAM-001H02</t>
  </si>
  <si>
    <t>MIMAT0004187</t>
  </si>
  <si>
    <t>mmu-miR-744</t>
  </si>
  <si>
    <t>MPM00840A</t>
  </si>
  <si>
    <t>MAM-001H03</t>
  </si>
  <si>
    <t>MIMAT0004885</t>
  </si>
  <si>
    <t>mmu-miR-467c</t>
  </si>
  <si>
    <t>TAAGTGCGTGCATGTATATGT</t>
  </si>
  <si>
    <t>Comments</t>
  </si>
  <si>
    <t>MAM-002E05</t>
  </si>
  <si>
    <t>MIMAT0000235</t>
  </si>
  <si>
    <t>mmu-miR-202-3p</t>
  </si>
  <si>
    <t>AGAGGTATAGCGCATGGGAAGA</t>
  </si>
  <si>
    <t>MPM01434A</t>
  </si>
  <si>
    <t>MAM-002E06</t>
  </si>
  <si>
    <t>MIMAT0000520</t>
  </si>
  <si>
    <t>mmu-miR-208</t>
  </si>
  <si>
    <t>MPM00583A</t>
  </si>
  <si>
    <t>MAM-002E07</t>
  </si>
  <si>
    <t>MIMAT0000556</t>
  </si>
  <si>
    <t>mmu-miR-324-3p</t>
  </si>
  <si>
    <t>CCACTGCCCCAGGTGCTGCT</t>
  </si>
  <si>
    <t>MPM01474A</t>
  </si>
  <si>
    <t>MAM-002E08</t>
  </si>
  <si>
    <t>MIMAT0004704</t>
  </si>
  <si>
    <t>mmu-miR-335-3p</t>
  </si>
  <si>
    <t>TTTTTCATTATTGCTCCTGACCAA</t>
  </si>
  <si>
    <t>MPM01479A</t>
  </si>
  <si>
    <t>MAM-002E09</t>
  </si>
  <si>
    <t>MIMAT0000545</t>
  </si>
  <si>
    <t>mmu-miR-98</t>
  </si>
  <si>
    <t>GGGTGAGGTAGTAAGTTGTATT</t>
  </si>
  <si>
    <t>MPM00875A</t>
  </si>
  <si>
    <t>MAM-002E10</t>
  </si>
  <si>
    <t>MIMAT0000163</t>
  </si>
  <si>
    <t>mmu-miR-153</t>
  </si>
  <si>
    <t>TTGCATAGTCACAAAAGTGATC</t>
  </si>
  <si>
    <t>MPM00538A</t>
  </si>
  <si>
    <t>MAM-002E11</t>
  </si>
  <si>
    <t>MIMAT0000590</t>
  </si>
  <si>
    <t>mmu-miR-342-3p</t>
  </si>
  <si>
    <t>TCTCACACAGAAATCGCACCCGTAA</t>
  </si>
  <si>
    <t>MPM01484A</t>
  </si>
  <si>
    <t>MAM-002E12</t>
  </si>
  <si>
    <t>MIMAT0003454</t>
  </si>
  <si>
    <t>mmu-miR-423-3p</t>
  </si>
  <si>
    <t>AGCTCGGTCTGAGGCCCCTCAGT</t>
  </si>
  <si>
    <t>MPM01500A</t>
  </si>
  <si>
    <t>MAM-002F01</t>
  </si>
  <si>
    <t>MIMAT0000224</t>
  </si>
  <si>
    <t>mmu-miR-194</t>
  </si>
  <si>
    <t>MPM00564A</t>
  </si>
  <si>
    <t>MAM-002F02</t>
  </si>
  <si>
    <t>MIMAT0000670</t>
  </si>
  <si>
    <t>mmu-miR-222</t>
  </si>
  <si>
    <t>MPM00601A</t>
  </si>
  <si>
    <t>MAM-002F03</t>
  </si>
  <si>
    <t>MIMAT0001095</t>
  </si>
  <si>
    <t>mmu-miR-370</t>
  </si>
  <si>
    <t>GCCTGCTGGGGTGGAACCTGGT</t>
  </si>
  <si>
    <t>MPM00679A</t>
  </si>
  <si>
    <t>MAM-002F04</t>
  </si>
  <si>
    <t>MIMAT0002106</t>
  </si>
  <si>
    <t>mmu-miR-465a-5p</t>
  </si>
  <si>
    <t>GGGTATTTAGAATGGCACTGATG</t>
  </si>
  <si>
    <t>MPM00716A</t>
  </si>
  <si>
    <t>MAM-002F05</t>
  </si>
  <si>
    <t>MIMAT0000655</t>
  </si>
  <si>
    <t>mmu-miR-100</t>
  </si>
  <si>
    <t>AACCCGTAGATCCGAA</t>
  </si>
  <si>
    <t>MPM00491A</t>
  </si>
  <si>
    <t>MAM-002F06</t>
  </si>
  <si>
    <t>MIMAT0001632</t>
  </si>
  <si>
    <t>mmu-miR-451</t>
  </si>
  <si>
    <t>AAACCGTTACCATTACTGAGTT</t>
  </si>
  <si>
    <t>MPM00710A</t>
  </si>
  <si>
    <r>
      <t>Expected ΔC</t>
    </r>
    <r>
      <rPr>
        <b/>
        <vertAlign val="subscript"/>
        <sz val="10"/>
        <rFont val="Arial"/>
        <family val="2"/>
      </rPr>
      <t>t</t>
    </r>
    <r>
      <rPr>
        <b/>
        <sz val="10"/>
        <rFont val="Arial"/>
        <family val="2"/>
      </rPr>
      <t xml:space="preserve"> (AVG RTC - AVG PPC):</t>
    </r>
  </si>
  <si>
    <t>&lt;</t>
  </si>
  <si>
    <t>MAM-002F07</t>
  </si>
  <si>
    <t>MIMAT0004217</t>
  </si>
  <si>
    <t>mmu-miR-465a-3p</t>
  </si>
  <si>
    <t>GATCAGGGCCTTTCTAAGTAGA</t>
  </si>
  <si>
    <t>MPM01509A</t>
  </si>
  <si>
    <t>MAM-002F08</t>
  </si>
  <si>
    <t>MIMAT0004933</t>
  </si>
  <si>
    <t>mmu-miR-878-3p</t>
  </si>
  <si>
    <t>GCATGACACCACACTGGGTAGA</t>
  </si>
  <si>
    <t>MPM01557A</t>
  </si>
  <si>
    <t>MAM-002F09</t>
  </si>
  <si>
    <t>MIMAT0000666</t>
  </si>
  <si>
    <t>mmu-miR-320</t>
  </si>
  <si>
    <t>AAAAGCTGGGTTGAGAGGGCGA</t>
  </si>
  <si>
    <t>MPM00645A</t>
  </si>
  <si>
    <t>MAM-002F10</t>
  </si>
  <si>
    <t>MIMAT0000217</t>
  </si>
  <si>
    <t>mmu-miR-188-5p</t>
  </si>
  <si>
    <t>CATCCCTTGCATGGTGGAGGG</t>
  </si>
  <si>
    <t>MPM00555A</t>
  </si>
  <si>
    <t>MAM-002F11</t>
  </si>
  <si>
    <t>MIMAT0000517</t>
  </si>
  <si>
    <t>mmu-miR-192</t>
  </si>
  <si>
    <t>MPM00561A</t>
  </si>
  <si>
    <t>MAM-002F12</t>
  </si>
  <si>
    <t>MIMAT0000669</t>
  </si>
  <si>
    <t>mmu-miR-221</t>
  </si>
  <si>
    <t>AGCTACATTGTCTGCTGGGTTTC</t>
  </si>
  <si>
    <t>MPM00600A</t>
  </si>
  <si>
    <t>MAM-002G01</t>
  </si>
  <si>
    <t>MIMAT0004825</t>
  </si>
  <si>
    <t>mmu-miR-423-5p</t>
  </si>
  <si>
    <t>MPM00698A</t>
  </si>
  <si>
    <t>MAM-002G02</t>
  </si>
  <si>
    <t>MIMAT0001537</t>
  </si>
  <si>
    <t>mmu-miR-429</t>
  </si>
  <si>
    <t>TAATACTGTCTGGTAATGCCGTAA</t>
  </si>
  <si>
    <t>MPM00700A</t>
  </si>
  <si>
    <t>MAM-002G03</t>
  </si>
  <si>
    <t>MIMAT0003735</t>
  </si>
  <si>
    <t>mmu-miR-672</t>
  </si>
  <si>
    <t>TGAGGTTGGTGTACTGTGTGTGA</t>
  </si>
  <si>
    <t>MPM00787A</t>
  </si>
  <si>
    <t>MAM-002G04</t>
  </si>
  <si>
    <t>MIMAT0000159</t>
  </si>
  <si>
    <t>mmu-miR-149</t>
  </si>
  <si>
    <t>TCTGGCTCCGTGTCTTCACTCCCAA</t>
  </si>
  <si>
    <t>MPM00534A</t>
  </si>
  <si>
    <t>MAM-002G05</t>
  </si>
  <si>
    <t>MIMAT0003477</t>
  </si>
  <si>
    <t>mmu-miR-669a</t>
  </si>
  <si>
    <t>AGTTGTGTGTGCATGTT</t>
  </si>
  <si>
    <t>MPM00782A</t>
  </si>
  <si>
    <t>MAM-002G06</t>
  </si>
  <si>
    <t>MIMAT0000147</t>
  </si>
  <si>
    <t>mmu-miR-135a</t>
  </si>
  <si>
    <t>MPM00517A</t>
  </si>
  <si>
    <t>MAM-002G07</t>
  </si>
  <si>
    <t>MIMAT0004546</t>
  </si>
  <si>
    <t>mmu-miR-202-5p</t>
  </si>
  <si>
    <t>GGGTTCCTATGCATATACTTCTTT</t>
  </si>
  <si>
    <t>MPM00577A</t>
  </si>
  <si>
    <t>MAM-002G08</t>
  </si>
  <si>
    <t>MIMAT0000744</t>
  </si>
  <si>
    <t>mmu-miR-380-5p</t>
  </si>
  <si>
    <t>ATGGTTGACCATAGAACATGCGAA</t>
  </si>
  <si>
    <t>MPM00688A</t>
  </si>
  <si>
    <t>MAM-002G09</t>
  </si>
  <si>
    <t>MIMAT0002111</t>
  </si>
  <si>
    <t>mmu-miR-470</t>
  </si>
  <si>
    <t>TTCTTGGACTGGCACTGGTGAGT</t>
  </si>
  <si>
    <t>MPM00734A</t>
  </si>
  <si>
    <t>MAM-002G10</t>
  </si>
  <si>
    <t>MIMAT0000209</t>
  </si>
  <si>
    <t>mmu-miR-129-5p</t>
  </si>
  <si>
    <t>CTTTTTGCGGTCTGGGCTTGCAA</t>
  </si>
  <si>
    <t>MPM00510A</t>
  </si>
  <si>
    <t>MAM-002G11</t>
  </si>
  <si>
    <t>MIMAT0000366</t>
  </si>
  <si>
    <t>mmu-miR-290-5p</t>
  </si>
  <si>
    <t>ACTCAAACTATGGGGGCACTTT</t>
  </si>
  <si>
    <t>MPM00614A</t>
  </si>
  <si>
    <t>MAM-002G12</t>
  </si>
  <si>
    <t>MIMAT0000369</t>
  </si>
  <si>
    <t>mmu-miR-292-5p</t>
  </si>
  <si>
    <t>ACTCAAACTGGGGGCTCTTTTG</t>
  </si>
  <si>
    <t>MPM00617A</t>
  </si>
  <si>
    <t>MAM-002H01</t>
  </si>
  <si>
    <t>MIMAT0000704</t>
  </si>
  <si>
    <t>mmu-miR-361</t>
  </si>
  <si>
    <t>MPM00673A</t>
  </si>
  <si>
    <t>MAM-002H02</t>
  </si>
  <si>
    <t>MIMAT0003127</t>
  </si>
  <si>
    <t>mmu-miR-484</t>
  </si>
  <si>
    <t>MPM00737A</t>
  </si>
  <si>
    <t>MAM-002H03</t>
  </si>
  <si>
    <t>MIMAT0000559</t>
  </si>
  <si>
    <t>mmu-miR-326</t>
  </si>
  <si>
    <t>CCTCTGGGCCCTTCCTCCAGT</t>
  </si>
  <si>
    <t>MPM00650A</t>
  </si>
  <si>
    <t>MAM-002H04</t>
  </si>
  <si>
    <t>MIMAT0000605</t>
  </si>
  <si>
    <t>mmu-miR-350</t>
  </si>
  <si>
    <t>TTCACAAAGCCCATACACTTTC</t>
  </si>
  <si>
    <t>MPM00671A</t>
  </si>
  <si>
    <t>MAM-002H05</t>
  </si>
  <si>
    <t>MAM-002H06</t>
  </si>
  <si>
    <t>MAM-002H07</t>
  </si>
  <si>
    <t>MAM-002H08</t>
  </si>
  <si>
    <t>MAM-002H09</t>
  </si>
  <si>
    <t>MAM-002H10</t>
  </si>
  <si>
    <t>MAM-002H11</t>
  </si>
  <si>
    <t>MAM-002H12</t>
  </si>
  <si>
    <t>MAM-003A01</t>
  </si>
  <si>
    <t>MIMAT0000144</t>
  </si>
  <si>
    <t>mmu-miR-132</t>
  </si>
  <si>
    <t>MPM00513A</t>
  </si>
  <si>
    <t>MAM-003A02</t>
  </si>
  <si>
    <t>MIMAT0004577</t>
  </si>
  <si>
    <t>mmu-miR-299</t>
  </si>
  <si>
    <t>TATGTGGGACGGTAAACCGCTTAA</t>
  </si>
  <si>
    <t>MPM01459A</t>
  </si>
  <si>
    <t>MAM-003A03</t>
  </si>
  <si>
    <t>MIMAT0001421</t>
  </si>
  <si>
    <t>mmu-miR-434-5p</t>
  </si>
  <si>
    <t>GCTCGACTCATGGTTTGAACCAAA</t>
  </si>
  <si>
    <t>MPM00703A</t>
  </si>
  <si>
    <t>MAM-003A04</t>
  </si>
  <si>
    <t>MIMAT0003740</t>
  </si>
  <si>
    <t>mmu-miR-674</t>
  </si>
  <si>
    <t>GCACTGAGATGGGAGTGGTGTA</t>
  </si>
  <si>
    <t>MPM00789A</t>
  </si>
  <si>
    <t>MAM-003A05</t>
  </si>
  <si>
    <t>MIMAT0000145</t>
  </si>
  <si>
    <t>mmu-miR-133a</t>
  </si>
  <si>
    <t>TTTGGTCCCCTTCAACCAGCTGAA</t>
  </si>
  <si>
    <t>MPM01401A</t>
  </si>
  <si>
    <t>MAM-003A06</t>
  </si>
  <si>
    <t>MIMAT0000161</t>
  </si>
  <si>
    <t>mmu-miR-151-3p</t>
  </si>
  <si>
    <t>CTAGACTGAGGCTCCTTGAGG</t>
  </si>
  <si>
    <t>MPM01413A</t>
  </si>
  <si>
    <t>MAM-003A07</t>
  </si>
  <si>
    <t>MIMAT0000674</t>
  </si>
  <si>
    <t>mmu-miR-181c</t>
  </si>
  <si>
    <t>AACATTCAAC CTGTTGGTGAGT</t>
  </si>
  <si>
    <t>MPM00547A</t>
  </si>
  <si>
    <t>MAM-003A08</t>
  </si>
  <si>
    <t>MIMAT0004324</t>
  </si>
  <si>
    <t>mmu-miR-181d</t>
  </si>
  <si>
    <t>MPM00548A</t>
  </si>
  <si>
    <t>MAM-003A09</t>
  </si>
  <si>
    <t>MIMAT0004576</t>
  </si>
  <si>
    <t>mmu-miR-296-3p</t>
  </si>
  <si>
    <t>GAGGGTTGGGTGGAGGCTCTCC</t>
  </si>
  <si>
    <t>MPM01455A</t>
  </si>
  <si>
    <t>MAM-003A10</t>
  </si>
  <si>
    <t>MIMAT0003185</t>
  </si>
  <si>
    <t>mmu-miR-369-5p</t>
  </si>
  <si>
    <t>AGATCGACCGTGTTATATTCGCAA</t>
  </si>
  <si>
    <t>MPM00678A</t>
  </si>
  <si>
    <t>mmu-miR-9*</t>
  </si>
  <si>
    <t>GGGATAAAGCTAGATAACCGAAAGT</t>
  </si>
  <si>
    <t>MPM01562A</t>
  </si>
  <si>
    <t>MAM-002C10</t>
  </si>
  <si>
    <t>MIMAT0000746</t>
  </si>
  <si>
    <t>mmu-miR-381</t>
  </si>
  <si>
    <t>TATACAAGGGCAAGCTCTCTGT</t>
  </si>
  <si>
    <t>MPM00689A</t>
  </si>
  <si>
    <t>MAM-002C11</t>
  </si>
  <si>
    <t>MIMAT0000223</t>
  </si>
  <si>
    <t>mmu-miR-193</t>
  </si>
  <si>
    <t>AACTGGCCTACAAAGTCCCAGTAA</t>
  </si>
  <si>
    <t>MPM01426A</t>
  </si>
  <si>
    <t>MAM-002C12</t>
  </si>
  <si>
    <t>MIMAT0000519</t>
  </si>
  <si>
    <t>mmu-miR-200a</t>
  </si>
  <si>
    <t>TAACACTGTCTGGTAACGATGTAA</t>
  </si>
  <si>
    <t>MPM01431A</t>
  </si>
  <si>
    <t>MAM-002D01</t>
  </si>
  <si>
    <t>MIMAT0004528</t>
  </si>
  <si>
    <t>mmu-miR-125a-3p</t>
  </si>
  <si>
    <t>ACAGGTGAGGTTCTTGGGAGCC</t>
  </si>
  <si>
    <t>MPM01394A</t>
  </si>
  <si>
    <t>MAM-002D02</t>
  </si>
  <si>
    <t>MIMAT0000740</t>
  </si>
  <si>
    <t>mmu-miR-376a</t>
  </si>
  <si>
    <t>ATCGTAGAGGAAAATCCACGT</t>
  </si>
  <si>
    <t>MPM01491A</t>
  </si>
  <si>
    <t>MAM-002D03</t>
  </si>
  <si>
    <t>MIMAT0003151</t>
  </si>
  <si>
    <t>mmu-miR-378</t>
  </si>
  <si>
    <t>MPM01494A</t>
  </si>
  <si>
    <t>MAM-002D04</t>
  </si>
  <si>
    <t>MIMAT0002108</t>
  </si>
  <si>
    <t>mmu-miR-467a*</t>
  </si>
  <si>
    <t>GGGATATACATACACACATCTACAC</t>
  </si>
  <si>
    <t>MPM01519A</t>
  </si>
  <si>
    <t>MAM-002D05</t>
  </si>
  <si>
    <t>MIMAT0000385</t>
  </si>
  <si>
    <t>mmu-miR-106a</t>
  </si>
  <si>
    <t>CAAAGTGCTAACGGTGCAGGTAG</t>
  </si>
  <si>
    <t>MPM00496A</t>
  </si>
  <si>
    <t>MAM-002D06</t>
  </si>
  <si>
    <t>MIMAT0000213</t>
  </si>
  <si>
    <t>mmu-miR-184</t>
  </si>
  <si>
    <t>MPM00551A</t>
  </si>
  <si>
    <t>MAM-002D07</t>
  </si>
  <si>
    <t>MIMAT0000367</t>
  </si>
  <si>
    <t>mmu-miR-291a-5p</t>
  </si>
  <si>
    <t>CATCAAAGTGGAGGCCCTCTCTAA</t>
  </si>
  <si>
    <t>MPM00615A</t>
  </si>
  <si>
    <t>MAM-002D08</t>
  </si>
  <si>
    <t>MIMAT0004857</t>
  </si>
  <si>
    <t>mmu-miR-147</t>
  </si>
  <si>
    <t>GTGTGCGGAAATGCTTCTGCTA</t>
  </si>
  <si>
    <t>MPM00531A</t>
  </si>
  <si>
    <t>MAM-002D09</t>
  </si>
  <si>
    <t>MIMAT0000140</t>
  </si>
  <si>
    <t>mmu-miR-128a</t>
  </si>
  <si>
    <t>MPM00508A</t>
  </si>
  <si>
    <t>MAM-002D10</t>
  </si>
  <si>
    <t>MIMAT0000555</t>
  </si>
  <si>
    <t>mmu-miR-324-5p</t>
  </si>
  <si>
    <t>MPM00648A</t>
  </si>
  <si>
    <t>MAM-002D11</t>
  </si>
  <si>
    <t>MIMAT0003507</t>
  </si>
  <si>
    <t>mmu-miR-500</t>
  </si>
  <si>
    <t>AATGCACCTGGGCAAGGGTTCA</t>
  </si>
  <si>
    <t>MPM00751A</t>
  </si>
  <si>
    <t>MAM-002D12</t>
  </si>
  <si>
    <t>MIMAT0000214</t>
  </si>
  <si>
    <t>mmu-miR-185</t>
  </si>
  <si>
    <t>TGGAGAGAAAGGCAGTTCCTGA</t>
  </si>
  <si>
    <t>MPM00552A</t>
  </si>
  <si>
    <t>MAM-002E01</t>
  </si>
  <si>
    <t>MIMAT0000658</t>
  </si>
  <si>
    <t>mmu-miR-210</t>
  </si>
  <si>
    <t>CTGTGCGTGTGACAGCGGCTGAAA</t>
  </si>
  <si>
    <t>MPM00588A</t>
  </si>
  <si>
    <t>MAM-002E02</t>
  </si>
  <si>
    <t>MIMAT0000665</t>
  </si>
  <si>
    <t>mmu-miR-223</t>
  </si>
  <si>
    <t>TGTCAGTTTGTCAAATACCCCAAA</t>
  </si>
  <si>
    <t>MPM00602A</t>
  </si>
  <si>
    <t>MAM-002E03</t>
  </si>
  <si>
    <t>MIMAT0004628</t>
  </si>
  <si>
    <t>mmu-miR-21*</t>
  </si>
  <si>
    <t>CAACAGCAGTCGATGGGCTGTC</t>
  </si>
  <si>
    <t>MPM01438A</t>
  </si>
  <si>
    <t>MAM-002E04</t>
  </si>
  <si>
    <t>MIMAT0004186</t>
  </si>
  <si>
    <t>mmu-miR-301b</t>
  </si>
  <si>
    <t>CAGTGCAATGGTGTTGTCAAAGC</t>
  </si>
  <si>
    <t>MPM00633A</t>
  </si>
  <si>
    <t>MAM-003C11</t>
  </si>
  <si>
    <t>MIMAT0003475</t>
  </si>
  <si>
    <t>mmu-miR-146b</t>
  </si>
  <si>
    <t>MPM00530A</t>
  </si>
  <si>
    <t>MAM-003C12</t>
  </si>
  <si>
    <t>MIMAT0004642</t>
  </si>
  <si>
    <t>mmu-miR-330</t>
  </si>
  <si>
    <t>TCTCTGGGCCTGTGTCTTAGGC</t>
  </si>
  <si>
    <t>MPM00655A</t>
  </si>
  <si>
    <t>MAM-003D01</t>
  </si>
  <si>
    <t>MIMAT0000595</t>
  </si>
  <si>
    <t>mmu-miR-345-5p</t>
  </si>
  <si>
    <t>GCTGACCCCTAGTCCAGTGCTT</t>
  </si>
  <si>
    <t>MPM00666A</t>
  </si>
  <si>
    <t>MAM-003D02</t>
  </si>
  <si>
    <t>MIMAT0000745</t>
  </si>
  <si>
    <t>mmu-miR-380-3p</t>
  </si>
  <si>
    <t>TATGTAGTATGGTCCACATCTT</t>
  </si>
  <si>
    <t>MPM01495A</t>
  </si>
  <si>
    <t>MAM-003D03</t>
  </si>
  <si>
    <t>MIMAT0004745</t>
  </si>
  <si>
    <t>mmu-miR-384-5p</t>
  </si>
  <si>
    <t>TGTAAACAATTCCTAGGCAATGTAA</t>
  </si>
  <si>
    <t>MPM00692A</t>
  </si>
  <si>
    <t>MAM-003D04</t>
  </si>
  <si>
    <t>MIMAT0004746</t>
  </si>
  <si>
    <t>mmu-miR-409-5p</t>
  </si>
  <si>
    <t>AGGTTACCCGAGCAACTTTGCAT</t>
  </si>
  <si>
    <t>MPM00693A</t>
  </si>
  <si>
    <t>MAM-003D05</t>
  </si>
  <si>
    <t>MIMAT0004821</t>
  </si>
  <si>
    <t>mmu-miR-671-3p</t>
  </si>
  <si>
    <t>MPM01539A</t>
  </si>
  <si>
    <t>MAM-003D06</t>
  </si>
  <si>
    <t>MIMAT0003739</t>
  </si>
  <si>
    <t>mmu-miR-673-5p</t>
  </si>
  <si>
    <t>CTCACAGCTCTGGTCCTTGGAG</t>
  </si>
  <si>
    <t>MPM00788A</t>
  </si>
  <si>
    <t>MAM-003D07</t>
  </si>
  <si>
    <t>MIMAT0004237</t>
  </si>
  <si>
    <t>mmu-miR-742</t>
  </si>
  <si>
    <t>GAAAGCCACCATGCTGGGTAAA</t>
  </si>
  <si>
    <t>MPM01547A</t>
  </si>
  <si>
    <t>MAM-003D08</t>
  </si>
  <si>
    <t>MIMAT0004861</t>
  </si>
  <si>
    <t>mmu-miR-877</t>
  </si>
  <si>
    <t>MPM00861A</t>
  </si>
  <si>
    <t>MAM-003D09</t>
  </si>
  <si>
    <t>MIMAT0004849</t>
  </si>
  <si>
    <t>mmu-miR-883a-3p</t>
  </si>
  <si>
    <t>TAACTGCAACAGCTTTCAGTAT</t>
  </si>
  <si>
    <t>MPM01560A</t>
  </si>
  <si>
    <t>MAM-003D10</t>
  </si>
  <si>
    <t>MIMAT0004931</t>
  </si>
  <si>
    <t>mmu-miR-466d-3p</t>
  </si>
  <si>
    <t>TATACATACACGCACACATAG</t>
  </si>
  <si>
    <t>MPM01516A</t>
  </si>
  <si>
    <t>MAM-003D11</t>
  </si>
  <si>
    <t>MIMAT0000544</t>
  </si>
  <si>
    <t>mmu-miR-129-3p</t>
  </si>
  <si>
    <t>AAGCCCTTACCCCAAAAAGCAT</t>
  </si>
  <si>
    <t>MPM01399A</t>
  </si>
  <si>
    <t>MAM-003D12</t>
  </si>
  <si>
    <t>MIMAT0000656</t>
  </si>
  <si>
    <t>mmu-miR-139-5p</t>
  </si>
  <si>
    <t>TCTACAGTGCACGTGTCTCCAGAA</t>
  </si>
  <si>
    <t>MPM00522A</t>
  </si>
  <si>
    <t>MAM-003E01</t>
  </si>
  <si>
    <t>MIMAT0000662</t>
  </si>
  <si>
    <t>mmu-miR-216a</t>
  </si>
  <si>
    <t>TAATCTCAGCTGGCAACTGTGAAA</t>
  </si>
  <si>
    <t>MPM00593A</t>
  </si>
  <si>
    <t>MAM-003E02</t>
  </si>
  <si>
    <t>MIMAT0000664</t>
  </si>
  <si>
    <t>mmu-miR-219</t>
  </si>
  <si>
    <t>MPM00597A</t>
  </si>
  <si>
    <t>MAM-003E03</t>
  </si>
  <si>
    <t>MIMAT0000565</t>
  </si>
  <si>
    <t>mmu-miR-328</t>
  </si>
  <si>
    <t>CTGGCCCTCTCTGCCCTTCCGT</t>
  </si>
  <si>
    <t>MPM00652A</t>
  </si>
  <si>
    <t>MAM-003E04</t>
  </si>
  <si>
    <t>MIMAT0004653</t>
  </si>
  <si>
    <t>mmu-miR-342-5p</t>
  </si>
  <si>
    <t>AGGGGTGCTATCTGTGATTGAGAA</t>
  </si>
  <si>
    <t>MPM00663A</t>
  </si>
  <si>
    <t>MAM-003E05</t>
  </si>
  <si>
    <t>MIMAT0003388</t>
  </si>
  <si>
    <t>mmu-miR-376b*</t>
  </si>
  <si>
    <t>GTGGATATTCCTTCTATGG</t>
  </si>
  <si>
    <t>MPM00683A</t>
  </si>
  <si>
    <t>MAM-003E06</t>
  </si>
  <si>
    <t>MIMAT0001076</t>
  </si>
  <si>
    <t>mmu-miR-384-3p</t>
  </si>
  <si>
    <t>GGGATTCCTAGAAATTGTTCACAAT</t>
  </si>
  <si>
    <t>MPM01497A</t>
  </si>
  <si>
    <t>MAM-003E07</t>
  </si>
  <si>
    <t>MIMAT0001422</t>
  </si>
  <si>
    <t>mmu-miR-434-3p</t>
  </si>
  <si>
    <t>TTTGAACCATCACTCGACTCCTAA</t>
  </si>
  <si>
    <t>MPM01504A</t>
  </si>
  <si>
    <t>MAM-003E08</t>
  </si>
  <si>
    <t>MIMAT0004759</t>
  </si>
  <si>
    <t>mmu-miR-466a-5p</t>
  </si>
  <si>
    <t>TATGTGTGTGTACGTGTACATA</t>
  </si>
  <si>
    <t>MPM00719A</t>
  </si>
  <si>
    <t>MAM-003E09</t>
  </si>
  <si>
    <t>MIMAT0003456</t>
  </si>
  <si>
    <t>mmu-miR-495</t>
  </si>
  <si>
    <t>AAACAAACATGGTGCACTTCTTAA</t>
  </si>
  <si>
    <t>MPM00747A</t>
  </si>
  <si>
    <t>MAM-003E10</t>
  </si>
  <si>
    <t>MIMAT0003171</t>
  </si>
  <si>
    <t>mmu-miR-542-5p</t>
  </si>
  <si>
    <t>CTCGGGGATCATCATGTCACGA</t>
  </si>
  <si>
    <t>MPM00762A</t>
  </si>
  <si>
    <t>MAM-003E11</t>
  </si>
  <si>
    <t>MIMAT0003172</t>
  </si>
  <si>
    <t>mmu-miR-542-3p</t>
  </si>
  <si>
    <t>MPM01532A</t>
  </si>
  <si>
    <t>MAM-003E12</t>
  </si>
  <si>
    <t>MIMAT0004188</t>
  </si>
  <si>
    <t>mmu-miR-802</t>
  </si>
  <si>
    <t>TCAGTAACAAAGATTCATCCTT</t>
  </si>
  <si>
    <t>MPM00852A</t>
  </si>
  <si>
    <t>MAM-003F01</t>
  </si>
  <si>
    <t>MIMAT0004541</t>
  </si>
  <si>
    <t>mmu-miR-188-3p</t>
  </si>
  <si>
    <t>MPM01423A</t>
  </si>
  <si>
    <t>MAM-003F02</t>
  </si>
  <si>
    <t>MIMAT0004660</t>
  </si>
  <si>
    <t>mmu-miR-19a*</t>
  </si>
  <si>
    <t>TAGTTTTGCATAGTTGCACTAC</t>
  </si>
  <si>
    <t>MPM00571A</t>
  </si>
  <si>
    <t>MAM-003F03</t>
  </si>
  <si>
    <t>MIMAT0004939</t>
  </si>
  <si>
    <t>mmu-miR-208b</t>
  </si>
  <si>
    <t>MPM00584A</t>
  </si>
  <si>
    <t>MAM-003F04</t>
  </si>
  <si>
    <t>MIMAT0004572</t>
  </si>
  <si>
    <t>mmu-miR-290-3p</t>
  </si>
  <si>
    <t>AAAGTGCCGCCTAGTTTTAAGCCC</t>
  </si>
  <si>
    <t>MPM01448A</t>
  </si>
  <si>
    <t>MAM-003F05</t>
  </si>
  <si>
    <t>MIMAT0004579</t>
  </si>
  <si>
    <t>mmu-miR-302a*</t>
  </si>
  <si>
    <t>ACTTAAACGTGGTTGTACTTGC</t>
  </si>
  <si>
    <t>MPM00634A</t>
  </si>
  <si>
    <t>MAM-003F06</t>
  </si>
  <si>
    <t>MIMAT0004656</t>
  </si>
  <si>
    <t>mmu-miR-345-3p</t>
  </si>
  <si>
    <t>CCTGAACTAGGGGTCTGGAGAC</t>
  </si>
  <si>
    <t>MPM01485A</t>
  </si>
  <si>
    <t>MAM-003F07</t>
  </si>
  <si>
    <t>MIMAT0004684</t>
  </si>
  <si>
    <t>mmu-miR-362-3p</t>
  </si>
  <si>
    <t>AACACACCTGTTCAAGGATTCA</t>
  </si>
  <si>
    <t>MPM01488A</t>
  </si>
  <si>
    <t>MAM-003F08</t>
  </si>
  <si>
    <t>MIMAT0004930</t>
  </si>
  <si>
    <t>mmu-miR-466d-5p</t>
  </si>
  <si>
    <t>TGTGTGTGCGTATATGTACATG</t>
  </si>
  <si>
    <t>MPM00722A</t>
  </si>
  <si>
    <t>MAM-003F09</t>
  </si>
  <si>
    <t>MIMAT0004882</t>
  </si>
  <si>
    <t>mmu-miR-466f-3p</t>
  </si>
  <si>
    <t>CATACACACACACATACACACAA</t>
  </si>
  <si>
    <t>MPM01518A</t>
  </si>
  <si>
    <t>MAM-003F10</t>
  </si>
  <si>
    <t>MIMAT0003509</t>
  </si>
  <si>
    <t>mmu-miR-501-3p</t>
  </si>
  <si>
    <t>AATGCACCCGGGCAAGGATTTG</t>
  </si>
  <si>
    <t>MPM01527A</t>
  </si>
  <si>
    <t>MAM-003F11</t>
  </si>
  <si>
    <t>MIMAT0003783</t>
  </si>
  <si>
    <t>mmu-miR-615-3p</t>
  </si>
  <si>
    <t>TCCGAGCCTGGGTCTCCCTCTTAA</t>
  </si>
  <si>
    <t>MPM01536A</t>
  </si>
  <si>
    <t>MAM-003F12</t>
  </si>
  <si>
    <t>MIMAT0003733</t>
  </si>
  <si>
    <t>mmu-miR-665</t>
  </si>
  <si>
    <t>ACCAGGAGGCTGAGGTCCCT</t>
  </si>
  <si>
    <t>MPM00778A</t>
  </si>
  <si>
    <t>MAM-003G01</t>
  </si>
  <si>
    <t>MIMAT0004823</t>
  </si>
  <si>
    <t>mmu-miR-666-3p</t>
  </si>
  <si>
    <t>GGCTGCAGCGTGATCGCCTGCT</t>
  </si>
  <si>
    <t>MPM01538A</t>
  </si>
  <si>
    <t>MAM-003G02</t>
  </si>
  <si>
    <t>MIMAT0004899</t>
  </si>
  <si>
    <t>mmu-miR-92b</t>
  </si>
  <si>
    <t>TATTGCACTCGTCCCGGCCTC</t>
  </si>
  <si>
    <t>MPM00872A</t>
  </si>
  <si>
    <t>MAM-003G03</t>
  </si>
  <si>
    <t>MIMAT0000216</t>
  </si>
  <si>
    <t>mmu-miR-187</t>
  </si>
  <si>
    <t>TCGTGTCTTGTGTTGCAGCCGGAA</t>
  </si>
  <si>
    <t>MPM00554A</t>
  </si>
  <si>
    <t>MAM-003G04</t>
  </si>
  <si>
    <t>MIMAT0000679</t>
  </si>
  <si>
    <t>mmu-miR-217</t>
  </si>
  <si>
    <t>TACTGCATCAGGAACTGACTGGA</t>
  </si>
  <si>
    <t>MPM00595A</t>
  </si>
  <si>
    <t>MAM-003G05</t>
  </si>
  <si>
    <t>MIMAT0000671</t>
  </si>
  <si>
    <t>mmu-miR-224</t>
  </si>
  <si>
    <t>TAAGTCACTAGTGGTTCCGTT</t>
  </si>
  <si>
    <t>MPM00603A</t>
  </si>
  <si>
    <t>MAM-003G06</t>
  </si>
  <si>
    <t>MIMAT0004574</t>
  </si>
  <si>
    <t>mmu-miR-294*</t>
  </si>
  <si>
    <t>ACTCAAAATGGAGGCCCTATCT</t>
  </si>
  <si>
    <t>MPM00619A</t>
  </si>
  <si>
    <t>MAM-003G07</t>
  </si>
  <si>
    <t>MIMAT0003375</t>
  </si>
  <si>
    <t>mmu-miR-302c*</t>
  </si>
  <si>
    <t>GCTTTAACATGGGGTTACCTGC</t>
  </si>
  <si>
    <t>MPM00636A</t>
  </si>
  <si>
    <t>MAM-003G08</t>
  </si>
  <si>
    <t>MIMAT0000571</t>
  </si>
  <si>
    <t>mmu-miR-331-3p</t>
  </si>
  <si>
    <t>MPM01478A</t>
  </si>
  <si>
    <t>MAM-003G09</t>
  </si>
  <si>
    <t>MIMAT0004644</t>
  </si>
  <si>
    <t>mmu-miR-337-5p</t>
  </si>
  <si>
    <t>GAACGGCGTCATGCAGGAGTT</t>
  </si>
  <si>
    <t>MPM00658A</t>
  </si>
  <si>
    <t>MAM-003G10</t>
  </si>
  <si>
    <t>MIMAT0001420</t>
  </si>
  <si>
    <t>mmu-miR-433</t>
  </si>
  <si>
    <t>ATCATGATGGGCTCCTCGGTGTAA</t>
  </si>
  <si>
    <t>MPM01503A</t>
  </si>
  <si>
    <t>MAM-003G11</t>
  </si>
  <si>
    <t>MIMAT0001546</t>
  </si>
  <si>
    <t>mmu-miR-450a-5p</t>
  </si>
  <si>
    <t>MPM00708A</t>
  </si>
  <si>
    <t>MAM-003G12</t>
  </si>
  <si>
    <t>MIMAT0003742</t>
  </si>
  <si>
    <t>mmu-miR-455</t>
  </si>
  <si>
    <t>GCAGTCCACGGGCATATACAC</t>
  </si>
  <si>
    <t>MPM01507A</t>
  </si>
  <si>
    <t>MAM-003H01</t>
  </si>
  <si>
    <t>MIMAT0003128</t>
  </si>
  <si>
    <t>mmu-miR-485</t>
  </si>
  <si>
    <t>MAM-003A11</t>
  </si>
  <si>
    <t>MIMAT0000580</t>
  </si>
  <si>
    <t>mmu-miR-148b</t>
  </si>
  <si>
    <t>MPM00533A</t>
  </si>
  <si>
    <t>MAM-003A12</t>
  </si>
  <si>
    <t>MIMAT0000374</t>
  </si>
  <si>
    <t>mmu-miR-296-5p</t>
  </si>
  <si>
    <t>CCCCCCTCAATCCTGTAA</t>
  </si>
  <si>
    <t>MPM00621A</t>
  </si>
  <si>
    <t>MAM-003B01</t>
  </si>
  <si>
    <t>MIMAT0000382</t>
  </si>
  <si>
    <t>mmu-miR-34b-5p</t>
  </si>
  <si>
    <t>AGGCAGTGTAATTAGCTGATTGTAA</t>
  </si>
  <si>
    <t>MPM00669A</t>
  </si>
  <si>
    <t>MAM-003B02</t>
  </si>
  <si>
    <t>MIMAT0000708</t>
  </si>
  <si>
    <t>mmu-miR-363</t>
  </si>
  <si>
    <t>AATTGCACGGTATCCATCTGTAAA</t>
  </si>
  <si>
    <t>MPM00675A</t>
  </si>
  <si>
    <t>MAM-003B03</t>
  </si>
  <si>
    <t>MIMAT0004869</t>
  </si>
  <si>
    <t>mmu-miR-421</t>
  </si>
  <si>
    <t>MPM00697A</t>
  </si>
  <si>
    <t>MAM-003B04</t>
  </si>
  <si>
    <t>MIMAT0003479</t>
  </si>
  <si>
    <t>mmu-miR-669c</t>
  </si>
  <si>
    <t>ATAGTTGTGTGTGGATGTGTGTAA</t>
  </si>
  <si>
    <t>MPM00784A</t>
  </si>
  <si>
    <t>MAM-003B05</t>
  </si>
  <si>
    <t>MIMAT0004877</t>
  </si>
  <si>
    <t>mmu-miR-466c-5p</t>
  </si>
  <si>
    <t>GATGTGTGTGTGCGTGTACATA</t>
  </si>
  <si>
    <t>MPM00721A</t>
  </si>
  <si>
    <t>MAM-003B06</t>
  </si>
  <si>
    <t>MIMAT0004841</t>
  </si>
  <si>
    <t>mmu-miR-871</t>
  </si>
  <si>
    <t>TATTCAGATTAGTGCCAGTCATGAA</t>
  </si>
  <si>
    <t>MPM00855A</t>
  </si>
  <si>
    <t>MAM-003B07</t>
  </si>
  <si>
    <t>MIMAT0003190</t>
  </si>
  <si>
    <t>mmu-miR-291b-3p</t>
  </si>
  <si>
    <t>AAAGTGCATCCATTTTGTTTGT</t>
  </si>
  <si>
    <t>MPM01450A</t>
  </si>
  <si>
    <t>MAM-003B08</t>
  </si>
  <si>
    <t>MIMAT0004581</t>
  </si>
  <si>
    <t>mmu-miR-34b-3p</t>
  </si>
  <si>
    <t>AATCACTAACTCCACTGCCATC</t>
  </si>
  <si>
    <t>MPM01486A</t>
  </si>
  <si>
    <t>MAM-003B09</t>
  </si>
  <si>
    <t>MIMAT0000609</t>
  </si>
  <si>
    <t>mmu-miR-351</t>
  </si>
  <si>
    <t>TCCCTGAGGAGCCCTTTGAGCCTG</t>
  </si>
  <si>
    <t>MPM00672A</t>
  </si>
  <si>
    <t>MAM-003B10</t>
  </si>
  <si>
    <t>MIMAT0002889</t>
  </si>
  <si>
    <t>mmu-miR-532-5p</t>
  </si>
  <si>
    <t>MPM00758A</t>
  </si>
  <si>
    <t>MAM-003B11</t>
  </si>
  <si>
    <t>MIMAT0000234</t>
  </si>
  <si>
    <t>mmu-miR-201</t>
  </si>
  <si>
    <t>TACTCAGTAAGGCATTGTTCTTAA</t>
  </si>
  <si>
    <t>MPM00576A</t>
  </si>
  <si>
    <t>MAM-003B12</t>
  </si>
  <si>
    <t>MIMAT0000238</t>
  </si>
  <si>
    <t>mmu-miR-205</t>
  </si>
  <si>
    <t>MPM00580A</t>
  </si>
  <si>
    <t>MAM-003C01</t>
  </si>
  <si>
    <t>MIMAT0000584</t>
  </si>
  <si>
    <t>mmu-miR-339-5p</t>
  </si>
  <si>
    <t>TCCCTGTCCTCCAGGAGCTCACG</t>
  </si>
  <si>
    <t>MPM00660A</t>
  </si>
  <si>
    <t>MAM-003C02</t>
  </si>
  <si>
    <t>MIMAT0003453</t>
  </si>
  <si>
    <t>mmu-miR-497</t>
  </si>
  <si>
    <t>CAGCAGCACACTGTGGTTTGTA</t>
  </si>
  <si>
    <t>MPM00749A</t>
  </si>
  <si>
    <t>MAM-003C03</t>
  </si>
  <si>
    <t>MIMAT0004894</t>
  </si>
  <si>
    <t>mmu-miR-574-3p</t>
  </si>
  <si>
    <t>CACGCTCATGCACACACCCACA</t>
  </si>
  <si>
    <t>MPM01533A</t>
  </si>
  <si>
    <t>MAM-003C04</t>
  </si>
  <si>
    <t>MIMAT0004238</t>
  </si>
  <si>
    <t>mmu-miR-743a</t>
  </si>
  <si>
    <t>GAAAGACACCAAGCTGAGTAGAAA</t>
  </si>
  <si>
    <t>MPM00838A</t>
  </si>
  <si>
    <t>MAM-003C05</t>
  </si>
  <si>
    <t>MIMAT0000647</t>
  </si>
  <si>
    <t>mmu-miR-107</t>
  </si>
  <si>
    <t>AGCAGCATTGTACAGGGCTATC</t>
  </si>
  <si>
    <t>MPM00498A</t>
  </si>
  <si>
    <t>MAM-003C06</t>
  </si>
  <si>
    <t>MIMAT0004537</t>
  </si>
  <si>
    <t>mmu-miR-154*</t>
  </si>
  <si>
    <t>AATCATACACGGTTGACCTATT</t>
  </si>
  <si>
    <t>MPM01414A</t>
  </si>
  <si>
    <t>MAM-003C07</t>
  </si>
  <si>
    <t>MIMAT0004643</t>
  </si>
  <si>
    <t>mmu-miR-331-5p</t>
  </si>
  <si>
    <t>MPM00656A</t>
  </si>
  <si>
    <t>MAM-003C08</t>
  </si>
  <si>
    <t>MIMAT0001090</t>
  </si>
  <si>
    <t>mmu-miR-409-3p</t>
  </si>
  <si>
    <t>GAATGTTGCTCGGTGAACCCCTAA</t>
  </si>
  <si>
    <t>MPM01498A</t>
  </si>
  <si>
    <t>MAM-003C09</t>
  </si>
  <si>
    <t>MIMAT0004875</t>
  </si>
  <si>
    <t>mmu-miR-466b-5p</t>
  </si>
  <si>
    <t>GATGTGTGTGTATATGTACATG</t>
  </si>
  <si>
    <t>MPM00720A</t>
  </si>
  <si>
    <t>MAM-003C10</t>
  </si>
  <si>
    <t>MIMAT0004881</t>
  </si>
  <si>
    <t>mmu-miR-466f-5p</t>
  </si>
  <si>
    <t>TACGTGTGTGTGCATGTGCATGAA</t>
  </si>
  <si>
    <t>MPM00724A</t>
  </si>
  <si>
    <t>CGGCTCTGGGTCTGTGGGGAAA</t>
  </si>
  <si>
    <t>MPM00843A</t>
  </si>
  <si>
    <t>MAM-004B05</t>
  </si>
  <si>
    <t>MIMAT0004822</t>
  </si>
  <si>
    <t>mmu-miR-770-5p</t>
  </si>
  <si>
    <t>AGCACCACGTGTCTGGGCCACGAA</t>
  </si>
  <si>
    <t>MPM00848A</t>
  </si>
  <si>
    <t>MAM-004B06</t>
  </si>
  <si>
    <t>MIMAT0003891</t>
  </si>
  <si>
    <t>mmu-miR-770-3p</t>
  </si>
  <si>
    <t>CGTGGGCCTGACGTGGAGCTGGAA</t>
  </si>
  <si>
    <t>MPM01551A</t>
  </si>
  <si>
    <t>MAM-004B07</t>
  </si>
  <si>
    <t>MIMAT0004853</t>
  </si>
  <si>
    <t>mmu-miR-874</t>
  </si>
  <si>
    <t>CTGCCCTGGCCCGAGGGACCGA</t>
  </si>
  <si>
    <t>MPM00858A</t>
  </si>
  <si>
    <t>MAM-004B08</t>
  </si>
  <si>
    <t>MIMAT0004530</t>
  </si>
  <si>
    <t>mmu-miR-127*</t>
  </si>
  <si>
    <t>MPM00507A</t>
  </si>
  <si>
    <t>MAM-004B09</t>
  </si>
  <si>
    <t>MIMAT0004662</t>
  </si>
  <si>
    <t>mmu-miR-139-3p</t>
  </si>
  <si>
    <t>TGGAGACGCGGCCCTGTTGGAG</t>
  </si>
  <si>
    <t>MPM01405A</t>
  </si>
  <si>
    <t>MAM-004B10</t>
  </si>
  <si>
    <t>MIMAT0004852</t>
  </si>
  <si>
    <t>mmu-miR-190b</t>
  </si>
  <si>
    <t>MPM00559A</t>
  </si>
  <si>
    <t>MAM-004B11</t>
  </si>
  <si>
    <t>MIMAT0004859</t>
  </si>
  <si>
    <t>mmu-miR-193b</t>
  </si>
  <si>
    <t>AACTGGCCCACAAAGTCCCGCTAA</t>
  </si>
  <si>
    <t>MPM00563A</t>
  </si>
  <si>
    <t>MAM-004B12</t>
  </si>
  <si>
    <t>MIMAT0004860</t>
  </si>
  <si>
    <t>mmu-miR-197</t>
  </si>
  <si>
    <t>TTCACCACCTTCTCCACCCAGCAA</t>
  </si>
  <si>
    <t>MPM00568A</t>
  </si>
  <si>
    <t>MAM-004C01</t>
  </si>
  <si>
    <t>MIMAT0004545</t>
  </si>
  <si>
    <t>mmu-miR-200b*</t>
  </si>
  <si>
    <t>AAACATTCGCGGTGCACTTCTT</t>
  </si>
  <si>
    <t>ATAAGACGAGCAAAAAGCTTGT</t>
  </si>
  <si>
    <t>TTGCATATGTAGGATGTCCCAT</t>
  </si>
  <si>
    <t>TGATATGTTTGATATTGGGTT</t>
  </si>
  <si>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</si>
  <si>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</si>
  <si>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</si>
  <si>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</si>
  <si>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</si>
  <si>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</si>
  <si>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</si>
  <si>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</si>
  <si>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</si>
  <si>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</si>
  <si>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</si>
  <si>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</si>
  <si>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</si>
  <si>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</si>
  <si>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</si>
  <si>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</si>
  <si>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</si>
  <si>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</si>
  <si>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</si>
  <si>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</si>
  <si>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</si>
  <si>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</si>
  <si>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</si>
  <si>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</si>
  <si>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</si>
  <si>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</si>
  <si>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</si>
  <si>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</si>
  <si>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</si>
  <si>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</si>
  <si>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</si>
  <si>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N/A</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</si>
  <si>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</si>
  <si>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</si>
  <si>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</si>
  <si>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</si>
  <si>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</si>
  <si>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</si>
  <si>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</si>
  <si>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</si>
  <si>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</si>
  <si>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</si>
  <si>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</si>
  <si>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</si>
  <si>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</si>
  <si>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</si>
  <si>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</si>
  <si>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</si>
  <si>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</si>
  <si>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</si>
  <si>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</si>
  <si>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</si>
  <si>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</si>
  <si>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</si>
  <si>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</si>
  <si>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</si>
  <si>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</si>
  <si>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</si>
  <si>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</si>
  <si>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</si>
  <si>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</si>
  <si>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</si>
  <si>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</si>
  <si>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</si>
  <si>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</si>
  <si>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</si>
  <si>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</si>
  <si>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</si>
  <si>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</si>
  <si>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AVERAGE</t>
  </si>
  <si>
    <r>
      <t>AVG ΔC</t>
    </r>
    <r>
      <rPr>
        <b/>
        <vertAlign val="subscript"/>
        <sz val="10"/>
        <rFont val="Arial"/>
        <family val="2"/>
      </rPr>
      <t>t</t>
    </r>
    <r>
      <rPr>
        <b/>
        <sz val="10"/>
        <rFont val="Arial"/>
        <family val="2"/>
      </rPr>
      <t xml:space="preserve">               (Ct(GOI) - Ave Ct (HKG))</t>
    </r>
  </si>
  <si>
    <t>PCR Array Catalog #</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</si>
  <si>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</si>
  <si>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</si>
  <si>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</si>
  <si>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</si>
  <si>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</si>
  <si>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</si>
  <si>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</si>
  <si>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</si>
  <si>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</si>
  <si>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</si>
  <si>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</si>
  <si>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</si>
  <si>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</si>
  <si>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</si>
  <si>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</si>
  <si>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</si>
  <si>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</si>
  <si>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</si>
  <si>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</si>
  <si>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</si>
  <si>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</si>
  <si>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</si>
  <si>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</si>
  <si>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</si>
  <si>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</si>
  <si>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</si>
  <si>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</si>
  <si>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</si>
  <si>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</si>
  <si>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&lt;25</t>
  </si>
  <si>
    <t>25-30</t>
  </si>
  <si>
    <t>30-35</t>
  </si>
  <si>
    <t>Position</t>
  </si>
  <si>
    <t>p value</t>
  </si>
  <si>
    <t>A</t>
  </si>
  <si>
    <t>B</t>
  </si>
  <si>
    <t>C</t>
  </si>
  <si>
    <t>D</t>
  </si>
  <si>
    <t>E</t>
  </si>
  <si>
    <t>F</t>
  </si>
  <si>
    <t>G</t>
  </si>
  <si>
    <t>STD</t>
  </si>
  <si>
    <t>exp1</t>
  </si>
  <si>
    <t>exp2</t>
  </si>
  <si>
    <t>exp3</t>
  </si>
  <si>
    <t>exp4</t>
  </si>
  <si>
    <t>exp5</t>
  </si>
  <si>
    <t>exp6</t>
  </si>
  <si>
    <t>exp7</t>
  </si>
  <si>
    <t>exp8</t>
  </si>
  <si>
    <t>exp9</t>
  </si>
  <si>
    <t>exp10</t>
  </si>
  <si>
    <t>T-TEST</t>
  </si>
  <si>
    <t>p Value</t>
  </si>
  <si>
    <t>Threshold for p Value of t-test</t>
  </si>
  <si>
    <t>Test Sample</t>
  </si>
  <si>
    <t>Control Sample</t>
  </si>
  <si>
    <r>
      <t>Distribution of C</t>
    </r>
    <r>
      <rPr>
        <b/>
        <vertAlign val="subscript"/>
        <sz val="10"/>
        <rFont val="Arial"/>
        <family val="2"/>
      </rPr>
      <t>t</t>
    </r>
    <r>
      <rPr>
        <b/>
        <sz val="10"/>
        <rFont val="Arial"/>
        <family val="2"/>
      </rPr>
      <t xml:space="preserve"> Values</t>
    </r>
  </si>
  <si>
    <r>
      <t>Percent Distribution of C</t>
    </r>
    <r>
      <rPr>
        <b/>
        <vertAlign val="subscript"/>
        <sz val="10"/>
        <rFont val="Arial"/>
        <family val="2"/>
      </rPr>
      <t>t</t>
    </r>
    <r>
      <rPr>
        <b/>
        <sz val="10"/>
        <rFont val="Arial"/>
        <family val="2"/>
      </rPr>
      <t xml:space="preserve"> Values</t>
    </r>
  </si>
  <si>
    <t>Threshold for Fold Difference</t>
  </si>
  <si>
    <t>AVG</t>
  </si>
  <si>
    <t>SD</t>
  </si>
  <si>
    <r>
      <t>C</t>
    </r>
    <r>
      <rPr>
        <b/>
        <vertAlign val="subscript"/>
        <sz val="10"/>
        <rFont val="Arial"/>
        <family val="2"/>
      </rPr>
      <t>t</t>
    </r>
    <r>
      <rPr>
        <b/>
        <sz val="10"/>
        <rFont val="Arial"/>
        <family val="2"/>
      </rPr>
      <t xml:space="preserve"> Range</t>
    </r>
  </si>
  <si>
    <t>Volcano Plot</t>
  </si>
  <si>
    <r>
      <t>2^-ΔC</t>
    </r>
    <r>
      <rPr>
        <b/>
        <vertAlign val="subscript"/>
        <sz val="10"/>
        <rFont val="Arial"/>
        <family val="2"/>
      </rPr>
      <t>t</t>
    </r>
  </si>
  <si>
    <t>Plate</t>
  </si>
  <si>
    <t>The scale of the X and Y axes can be adjusted by double clicking on them and then re-formating using the standard functions of Microsoft Excel.</t>
  </si>
  <si>
    <t>The black line indicates a fold-change in gene expression of 1. The pink lines indicate the desired fold-change in gene expression threshold, as defined by the user in the yellow D1 cell.</t>
  </si>
  <si>
    <t xml:space="preserve">The blue line indicates the desired threshold for the p value of the t-test, as defined by user in the yellow I1 cell. </t>
  </si>
  <si>
    <t>Scatter Plot</t>
  </si>
  <si>
    <r>
      <t>Log</t>
    </r>
    <r>
      <rPr>
        <b/>
        <vertAlign val="subscript"/>
        <sz val="10"/>
        <rFont val="Arial"/>
        <family val="2"/>
      </rPr>
      <t>2</t>
    </r>
    <r>
      <rPr>
        <b/>
        <sz val="10"/>
        <rFont val="Arial"/>
        <family val="2"/>
      </rPr>
      <t>(FC)</t>
    </r>
  </si>
  <si>
    <t>Test Sample =</t>
  </si>
  <si>
    <t>Control Sample =</t>
  </si>
  <si>
    <t>3D Profile</t>
  </si>
  <si>
    <t>Housekeeping Genes</t>
  </si>
  <si>
    <t>Fold Difference</t>
  </si>
  <si>
    <t>Fold Up- or Down-Regulation</t>
  </si>
  <si>
    <t>AGAGGCTGGCCGTGATGAATTC</t>
  </si>
  <si>
    <t>MPM00738A</t>
  </si>
  <si>
    <t>MAM-003H02</t>
  </si>
  <si>
    <t>MIMAT0003184</t>
  </si>
  <si>
    <t>mmu-miR-487b</t>
  </si>
  <si>
    <t>MPM00740A</t>
  </si>
  <si>
    <t>MAM-003H03</t>
  </si>
  <si>
    <t>MIMAT0003168</t>
  </si>
  <si>
    <t>mmu-miR-543</t>
  </si>
  <si>
    <t>MPM00763A</t>
  </si>
  <si>
    <t>MAM-003H04</t>
  </si>
  <si>
    <t>MIMAT0004848</t>
  </si>
  <si>
    <t>mmu-miR-883a-5p</t>
  </si>
  <si>
    <t>TGCTGAGAGAAGTAGCAGTTAC</t>
  </si>
  <si>
    <t>MPM00867A</t>
  </si>
  <si>
    <t>MAM-003H05</t>
  </si>
  <si>
    <t>MAM-003H06</t>
  </si>
  <si>
    <t>MAM-003H07</t>
  </si>
  <si>
    <t>MAM-003H08</t>
  </si>
  <si>
    <t>MAM-003H09</t>
  </si>
  <si>
    <t>MAM-003H10</t>
  </si>
  <si>
    <t>MAM-003H11</t>
  </si>
  <si>
    <t>MAM-003H12</t>
  </si>
  <si>
    <t>MAM-004A01</t>
  </si>
  <si>
    <t>MIMAT0000769</t>
  </si>
  <si>
    <t>mmu-miR-133b</t>
  </si>
  <si>
    <t>TTTGGTCCCCTTCAACCAGCTA</t>
  </si>
  <si>
    <t>MPM00515A</t>
  </si>
  <si>
    <t>MAM-004A02</t>
  </si>
  <si>
    <t>MIMAT0000659</t>
  </si>
  <si>
    <t>mmu-miR-212</t>
  </si>
  <si>
    <t>TAACAGTCTCCAGTCACGGCCAAA</t>
  </si>
  <si>
    <t>MPM00590A</t>
  </si>
  <si>
    <t>MAM-004A03</t>
  </si>
  <si>
    <t>MIMAT0004640</t>
  </si>
  <si>
    <t>mmu-miR-325</t>
  </si>
  <si>
    <t>TTTATTGAGCACCTCCTATCAA</t>
  </si>
  <si>
    <t>MPM01475A</t>
  </si>
  <si>
    <t>MAM-004A04</t>
  </si>
  <si>
    <t>MIMAT0000578</t>
  </si>
  <si>
    <t>mmu-miR-337-3p</t>
  </si>
  <si>
    <t>TTCAGCTCCTATATGATGCCTAA</t>
  </si>
  <si>
    <t>MPM01480A</t>
  </si>
  <si>
    <t>MAM-004A05</t>
  </si>
  <si>
    <t>MIMAT0000586</t>
  </si>
  <si>
    <t>mmu-miR-340-3p</t>
  </si>
  <si>
    <t>TCCGTCTCAGTTACTTTATAGC</t>
  </si>
  <si>
    <t>MPM01483A</t>
  </si>
  <si>
    <t>MAM-004A06</t>
  </si>
  <si>
    <t>MIMAT0000588</t>
  </si>
  <si>
    <t>mmu-miR-341</t>
  </si>
  <si>
    <t>TCGGTCGATCGGTCGGTCGGT</t>
  </si>
  <si>
    <t>MPM00662A</t>
  </si>
  <si>
    <t>MAM-004A07</t>
  </si>
  <si>
    <t>MIMAT0000706</t>
  </si>
  <si>
    <t>mmu-miR-362-5p</t>
  </si>
  <si>
    <t>MPM00674A</t>
  </si>
  <si>
    <t>MAM-004A08</t>
  </si>
  <si>
    <t>MIMAT0000747</t>
  </si>
  <si>
    <t>mmu-miR-382</t>
  </si>
  <si>
    <t>GAAGTTGTTCGTGGTGGATTCGAA</t>
  </si>
  <si>
    <t>MPM00690A</t>
  </si>
  <si>
    <t>MAM-004A09</t>
  </si>
  <si>
    <t>MIMAT0000748</t>
  </si>
  <si>
    <t>mmu-miR-383</t>
  </si>
  <si>
    <t>AGATCAGAAGGTGACTGTGGCT</t>
  </si>
  <si>
    <t>MPM00691A</t>
  </si>
  <si>
    <t>MAM-004A10</t>
  </si>
  <si>
    <t>MIMAT0004789</t>
  </si>
  <si>
    <t>mmu-miR-450a-3p</t>
  </si>
  <si>
    <t>ATTGGGGATGCTTTGCATTCAT</t>
  </si>
  <si>
    <t>MPM01505A</t>
  </si>
  <si>
    <t>MAM-004A11</t>
  </si>
  <si>
    <t>MIMAT0003512</t>
  </si>
  <si>
    <t>mmu-miR-450b-3p</t>
  </si>
  <si>
    <t>ATTGGGAACATTTTGCATGCAT</t>
  </si>
  <si>
    <t>MPM01506A</t>
  </si>
  <si>
    <t>MAM-004A12</t>
  </si>
  <si>
    <t>MIMAT0004883</t>
  </si>
  <si>
    <t>mmu-miR-466g</t>
  </si>
  <si>
    <t>ATACAGACACATGCACACACA</t>
  </si>
  <si>
    <t>MPM00725A</t>
  </si>
  <si>
    <t>MAM-004B01</t>
  </si>
  <si>
    <t>MIMAT0004781</t>
  </si>
  <si>
    <t>mmu-miR-532-3p</t>
  </si>
  <si>
    <t>MPM01530A</t>
  </si>
  <si>
    <t>MAM-004B02</t>
  </si>
  <si>
    <t>MIMAT0004893</t>
  </si>
  <si>
    <t>mmu-miR-574-5p</t>
  </si>
  <si>
    <t>MPM00769A</t>
  </si>
  <si>
    <t>MAM-004B03</t>
  </si>
  <si>
    <t>MIMAT0004839</t>
  </si>
  <si>
    <t>mmu-miR-743b-5p</t>
  </si>
  <si>
    <t>TGTTCAGACTGGTGTCCATCAAA</t>
  </si>
  <si>
    <t>MPM00839A</t>
  </si>
  <si>
    <t>MAM-004B04</t>
  </si>
  <si>
    <t>MIMAT0003898</t>
  </si>
  <si>
    <t>mmu-miR-760</t>
  </si>
  <si>
    <t>RT</t>
  </si>
  <si>
    <t>PCR</t>
  </si>
  <si>
    <t>HQP004605</t>
  </si>
  <si>
    <t>NM_005228</t>
  </si>
  <si>
    <t>EGFR</t>
  </si>
  <si>
    <t>HQP010133</t>
  </si>
  <si>
    <t>NM_004985</t>
  </si>
  <si>
    <t>KRAS</t>
  </si>
  <si>
    <t>HQP018175</t>
  </si>
  <si>
    <t>NM_000546</t>
  </si>
  <si>
    <t>TP53</t>
  </si>
  <si>
    <t>HQP011547</t>
  </si>
  <si>
    <t>NM_005957</t>
  </si>
  <si>
    <t>MTHFR</t>
  </si>
  <si>
    <t>HQP009024</t>
  </si>
  <si>
    <t>NM_000038</t>
  </si>
  <si>
    <t>APC</t>
  </si>
  <si>
    <t>HQP017733</t>
  </si>
  <si>
    <t>NM_004333</t>
  </si>
  <si>
    <t>BRAF</t>
  </si>
  <si>
    <t>HQP018562</t>
  </si>
  <si>
    <t>NM_006297</t>
  </si>
  <si>
    <t>XRCC1</t>
  </si>
  <si>
    <t>HQP004976</t>
  </si>
  <si>
    <t>NM_000400</t>
  </si>
  <si>
    <t>ERCC2</t>
  </si>
  <si>
    <t>HQP009641</t>
  </si>
  <si>
    <t>NM_000576</t>
  </si>
  <si>
    <t>IL1B</t>
  </si>
  <si>
    <t>HQP015598</t>
  </si>
  <si>
    <t>NM_000963</t>
  </si>
  <si>
    <t>PTGS2</t>
  </si>
  <si>
    <t>HQP003772</t>
  </si>
  <si>
    <t>NM_000499</t>
  </si>
  <si>
    <t>CYP1A1</t>
  </si>
  <si>
    <t>HQP018342</t>
  </si>
  <si>
    <t>NM_001071</t>
  </si>
  <si>
    <t>TYMS</t>
  </si>
  <si>
    <t>HQP012021</t>
  </si>
  <si>
    <t>NM_002542</t>
  </si>
  <si>
    <t>OGG1</t>
  </si>
  <si>
    <t>HQP018474</t>
  </si>
  <si>
    <t>NM_000376</t>
  </si>
  <si>
    <t>VDR</t>
  </si>
  <si>
    <t>HQP009645</t>
  </si>
  <si>
    <t>NM_000577</t>
  </si>
  <si>
    <t>IL1RN</t>
  </si>
  <si>
    <t>HQP009685</t>
  </si>
  <si>
    <t>NM_000572</t>
  </si>
  <si>
    <t>IL10</t>
  </si>
  <si>
    <t>HQP001136</t>
  </si>
  <si>
    <t>NM_000015</t>
  </si>
  <si>
    <t>NAT2</t>
  </si>
  <si>
    <t>HQP018564</t>
  </si>
  <si>
    <t>NM_005432</t>
  </si>
  <si>
    <t>XRCC3</t>
  </si>
  <si>
    <t>HQP011491</t>
  </si>
  <si>
    <t>NM_000251</t>
  </si>
  <si>
    <t>MSH2</t>
  </si>
  <si>
    <t>HQP011235</t>
  </si>
  <si>
    <t>NM_000249</t>
  </si>
  <si>
    <t>MLH1</t>
  </si>
  <si>
    <t>HQP009678</t>
  </si>
  <si>
    <t>NM_000584</t>
  </si>
  <si>
    <t>IL8</t>
  </si>
  <si>
    <t>HQP018141</t>
  </si>
  <si>
    <t>NM_000594</t>
  </si>
  <si>
    <t>TNF</t>
  </si>
  <si>
    <t>HQP018044</t>
  </si>
  <si>
    <t>NM_000660</t>
  </si>
  <si>
    <t>TGFB1</t>
  </si>
  <si>
    <t>HQP017753</t>
  </si>
  <si>
    <t>NM_000059</t>
  </si>
  <si>
    <t>BRCA2</t>
  </si>
  <si>
    <t>HQP013633</t>
  </si>
  <si>
    <t>NM_005037</t>
  </si>
  <si>
    <t>PPARG</t>
  </si>
  <si>
    <t>HQP013150</t>
  </si>
  <si>
    <t>NM_006218</t>
  </si>
  <si>
    <t>PIK3CA</t>
  </si>
  <si>
    <t>HQP011554</t>
  </si>
  <si>
    <t>NM_000254</t>
  </si>
  <si>
    <t>MTR</t>
  </si>
  <si>
    <t>HQP009670</t>
  </si>
  <si>
    <t>NM_000600</t>
  </si>
  <si>
    <t>IL6</t>
  </si>
  <si>
    <t>HQP009518</t>
  </si>
  <si>
    <t>NM_000618</t>
  </si>
  <si>
    <t>IGF1</t>
  </si>
  <si>
    <t>HQP004975</t>
  </si>
  <si>
    <t>NM_202001</t>
  </si>
  <si>
    <t>ERCC1</t>
  </si>
  <si>
    <t>HQP004317</t>
  </si>
  <si>
    <t>NM_000903</t>
  </si>
  <si>
    <t>NQO1</t>
  </si>
  <si>
    <t>HQP018556</t>
  </si>
  <si>
    <t>NM_004628</t>
  </si>
  <si>
    <t>XPC</t>
  </si>
  <si>
    <t>HQP018475</t>
  </si>
  <si>
    <t>NM_001025366</t>
  </si>
  <si>
    <t>VEGFA</t>
  </si>
  <si>
    <t>HQP015083</t>
  </si>
  <si>
    <t>NM_002769</t>
  </si>
  <si>
    <t>PRSS1</t>
  </si>
  <si>
    <t>HQP013100</t>
  </si>
  <si>
    <t>NM_000927</t>
  </si>
  <si>
    <t>ABCB1</t>
  </si>
  <si>
    <t>HQP010961</t>
  </si>
  <si>
    <t>NM_005359</t>
  </si>
  <si>
    <t>SMAD4</t>
  </si>
  <si>
    <t>HQP009544</t>
  </si>
  <si>
    <t>NM_000598</t>
  </si>
  <si>
    <t>IGFBP3</t>
  </si>
  <si>
    <t>HQP009523</t>
  </si>
  <si>
    <t>NM_000875</t>
  </si>
  <si>
    <t>IGF1R</t>
  </si>
  <si>
    <t>HQP009036</t>
  </si>
  <si>
    <t>NM_005343</t>
  </si>
  <si>
    <t>HRAS</t>
  </si>
  <si>
    <t>HQP004599</t>
  </si>
  <si>
    <t>NM_001963</t>
  </si>
  <si>
    <t>EGF</t>
  </si>
  <si>
    <t>HQP003817</t>
  </si>
  <si>
    <t>NM_000773</t>
  </si>
  <si>
    <t>CYP2E1</t>
  </si>
  <si>
    <t>HQP000370</t>
  </si>
  <si>
    <t>NM_058195</t>
  </si>
  <si>
    <t>CDKN2A</t>
  </si>
  <si>
    <t>HQP023467</t>
  </si>
  <si>
    <t>NM_000662</t>
  </si>
  <si>
    <t>NAT1</t>
  </si>
  <si>
    <t>HQP021961</t>
  </si>
  <si>
    <t>NM_003977</t>
  </si>
  <si>
    <t>AIP</t>
  </si>
  <si>
    <t>HQP018176</t>
  </si>
  <si>
    <t>NM_005657</t>
  </si>
  <si>
    <t>TP53BP1</t>
  </si>
  <si>
    <t>HQP011135</t>
  </si>
  <si>
    <t>NM_002392</t>
  </si>
  <si>
    <t>MDM2</t>
  </si>
  <si>
    <t>HQP009671</t>
  </si>
  <si>
    <t>NM_000639</t>
  </si>
  <si>
    <t>FASLG</t>
  </si>
  <si>
    <t>HQP009662</t>
  </si>
  <si>
    <t>NM_000589</t>
  </si>
  <si>
    <t>IL4</t>
  </si>
  <si>
    <t>HQP009529</t>
  </si>
  <si>
    <t>NM_000612</t>
  </si>
  <si>
    <t>IGF2</t>
  </si>
  <si>
    <t>HQP009061</t>
  </si>
  <si>
    <t>NM_001641</t>
  </si>
  <si>
    <t>APEX1</t>
  </si>
  <si>
    <t>HQP008757</t>
  </si>
  <si>
    <t>NM_000410</t>
  </si>
  <si>
    <t>HFE</t>
  </si>
  <si>
    <t>HQP008493</t>
  </si>
  <si>
    <t>NM_000179</t>
  </si>
  <si>
    <t>MSH6</t>
  </si>
  <si>
    <t>HQP008402</t>
  </si>
  <si>
    <t>NM_001020825</t>
  </si>
  <si>
    <t>NR3C1</t>
  </si>
  <si>
    <t>HQP004948</t>
  </si>
  <si>
    <t>NM_000120</t>
  </si>
  <si>
    <t>EPHX1</t>
  </si>
  <si>
    <t>HQP003904</t>
  </si>
  <si>
    <t>NM_000103</t>
  </si>
  <si>
    <t>CYP19A1</t>
  </si>
  <si>
    <t>HQP003814</t>
  </si>
  <si>
    <t>NM_000106</t>
  </si>
  <si>
    <t>CYP2D6</t>
  </si>
  <si>
    <t>HQP001643</t>
  </si>
  <si>
    <t>NM_000745</t>
  </si>
  <si>
    <t>CHRNA5</t>
  </si>
  <si>
    <t>HQP020481</t>
  </si>
  <si>
    <t>NM_033338</t>
  </si>
  <si>
    <t>CASP7</t>
  </si>
  <si>
    <t>HQP020427</t>
  </si>
  <si>
    <t>NM_001226</t>
  </si>
  <si>
    <t>CASP6</t>
  </si>
  <si>
    <t>HQP020297</t>
  </si>
  <si>
    <t>NM_004346</t>
  </si>
  <si>
    <t>CASP3</t>
  </si>
  <si>
    <t>HQP018563</t>
  </si>
  <si>
    <t>NM_005431</t>
  </si>
  <si>
    <t>XRCC2</t>
  </si>
  <si>
    <t>HQP017794</t>
  </si>
  <si>
    <t>NM_000455</t>
  </si>
  <si>
    <t>STK11</t>
  </si>
  <si>
    <t>HQP016204</t>
  </si>
  <si>
    <t>NM_053056</t>
  </si>
  <si>
    <t>CCND1</t>
  </si>
  <si>
    <t>HQP015596</t>
  </si>
  <si>
    <t>NM_000962</t>
  </si>
  <si>
    <t>PTGS1</t>
  </si>
  <si>
    <t>HQP015535</t>
  </si>
  <si>
    <t>NM_000314</t>
  </si>
  <si>
    <t>PTEN</t>
  </si>
  <si>
    <t>HQP015084</t>
  </si>
  <si>
    <t>NM_002770</t>
  </si>
  <si>
    <t>PRSS2</t>
  </si>
  <si>
    <t>HQP012013</t>
  </si>
  <si>
    <t>NM_002539</t>
  </si>
  <si>
    <t>ODC1</t>
  </si>
  <si>
    <t>HQP011914</t>
  </si>
  <si>
    <t>NM_002524</t>
  </si>
  <si>
    <t>NRAS</t>
  </si>
  <si>
    <t>HQP011866</t>
  </si>
  <si>
    <t>NM_000625</t>
  </si>
  <si>
    <t>NOS2A</t>
  </si>
  <si>
    <t>HQP011492</t>
  </si>
  <si>
    <t>NM_002439</t>
  </si>
  <si>
    <t>MSH3</t>
  </si>
  <si>
    <t>HQP010584</t>
  </si>
  <si>
    <t>NM_002303</t>
  </si>
  <si>
    <t>LEPR</t>
  </si>
  <si>
    <t>HQP009801</t>
  </si>
  <si>
    <t>NM_000044</t>
  </si>
  <si>
    <t>AR</t>
  </si>
  <si>
    <t>HQP009664</t>
  </si>
  <si>
    <t>NM_000418</t>
  </si>
  <si>
    <t>IL4R</t>
  </si>
  <si>
    <t>HQP009556</t>
  </si>
  <si>
    <t>NM_000041</t>
  </si>
  <si>
    <t>APOE</t>
  </si>
  <si>
    <t>HQP007767</t>
  </si>
  <si>
    <t>NM_002075</t>
  </si>
  <si>
    <t>GNB3</t>
  </si>
  <si>
    <t>HQP007755</t>
  </si>
  <si>
    <t>NM_000516</t>
  </si>
  <si>
    <t>GNAS</t>
  </si>
  <si>
    <t>HQP007385</t>
  </si>
  <si>
    <t>NM_000515</t>
  </si>
  <si>
    <t>GH1</t>
  </si>
  <si>
    <t>HQP005087</t>
  </si>
  <si>
    <t>NM_000690</t>
  </si>
  <si>
    <t>ALDH2</t>
  </si>
  <si>
    <t>HQP004991</t>
  </si>
  <si>
    <t>NM_001014431</t>
  </si>
  <si>
    <t>AKT1</t>
  </si>
  <si>
    <t>HQP004446</t>
  </si>
  <si>
    <t>NM_000795</t>
  </si>
  <si>
    <t>DRD2</t>
  </si>
  <si>
    <t>HQP003888</t>
  </si>
  <si>
    <t>NM_000102</t>
  </si>
  <si>
    <t>CYP17A1</t>
  </si>
  <si>
    <t>HQP003811</t>
  </si>
  <si>
    <t>NM_000771</t>
  </si>
  <si>
    <t>CYP2C9</t>
  </si>
  <si>
    <t>HQP003775</t>
  </si>
  <si>
    <t>NM_000104</t>
  </si>
  <si>
    <t>CYP1B1</t>
  </si>
  <si>
    <t>HQP002413</t>
  </si>
  <si>
    <t>NM_000669</t>
  </si>
  <si>
    <t>ADH1C</t>
  </si>
  <si>
    <t>HGDC</t>
  </si>
  <si>
    <t>HQP006940</t>
  </si>
  <si>
    <t>NM_002046</t>
  </si>
  <si>
    <t>GAPDH</t>
  </si>
  <si>
    <t>HQP016381</t>
  </si>
  <si>
    <t>NM_001101</t>
  </si>
  <si>
    <t>ACTB</t>
  </si>
  <si>
    <t>HQP015171</t>
  </si>
  <si>
    <t>NM_004048</t>
  </si>
  <si>
    <t>B2M</t>
  </si>
  <si>
    <t>HQP006171</t>
  </si>
  <si>
    <t>NM_012423</t>
  </si>
  <si>
    <t>RPL13A</t>
  </si>
  <si>
    <t>HQP009026</t>
  </si>
  <si>
    <t>NM_000194</t>
  </si>
  <si>
    <t>HPRT1</t>
  </si>
  <si>
    <t>HQP054253</t>
  </si>
  <si>
    <t>NR_003286</t>
  </si>
  <si>
    <t>RN18S1</t>
  </si>
  <si>
    <t>HQP001396</t>
  </si>
  <si>
    <t>NM_001005735</t>
  </si>
  <si>
    <t>CHEK2</t>
  </si>
  <si>
    <t>HQP018180</t>
  </si>
  <si>
    <t>NM_005427</t>
  </si>
  <si>
    <t>TP73</t>
  </si>
  <si>
    <t>HQP011544</t>
  </si>
  <si>
    <t>NM_002452</t>
  </si>
  <si>
    <t>NUDT1</t>
  </si>
  <si>
    <t>HQP004414</t>
  </si>
  <si>
    <t>NM_006892</t>
  </si>
  <si>
    <t>DNMT3B</t>
  </si>
  <si>
    <t>HQP054684</t>
  </si>
  <si>
    <t>NM_001033</t>
  </si>
  <si>
    <t>RRM1</t>
  </si>
  <si>
    <t>HQP054057</t>
  </si>
  <si>
    <t>BC071181</t>
  </si>
  <si>
    <t>TGFBR1</t>
  </si>
  <si>
    <t>HQP054047</t>
  </si>
  <si>
    <t>BC008403</t>
  </si>
  <si>
    <t>HLA-DRB1</t>
  </si>
  <si>
    <t>HQP054045</t>
  </si>
  <si>
    <t>BC004257</t>
  </si>
  <si>
    <t>RET</t>
  </si>
  <si>
    <t>HQP054030</t>
  </si>
  <si>
    <t>NM_130398</t>
  </si>
  <si>
    <t>EXO1</t>
  </si>
  <si>
    <t>HQP053916</t>
  </si>
  <si>
    <t>NM_001076</t>
  </si>
  <si>
    <t>UGT2B15</t>
  </si>
  <si>
    <t>HQP023466</t>
  </si>
  <si>
    <t>NM_004360</t>
  </si>
  <si>
    <t>CDH1</t>
  </si>
  <si>
    <t>HQP023414</t>
  </si>
  <si>
    <t>NM_005847</t>
  </si>
  <si>
    <t>SLC23A1</t>
  </si>
  <si>
    <t>HQP023203</t>
  </si>
  <si>
    <t>NM_001785</t>
  </si>
  <si>
    <t>CDA</t>
  </si>
  <si>
    <t>HQP023038</t>
  </si>
  <si>
    <t>NM_014641</t>
  </si>
  <si>
    <t>MDC1</t>
  </si>
  <si>
    <t>HQP022500</t>
  </si>
  <si>
    <t>NM_001040280</t>
  </si>
  <si>
    <t>CD83</t>
  </si>
  <si>
    <t>HQP022490</t>
  </si>
  <si>
    <t>NM_000591</t>
  </si>
  <si>
    <t>CD14</t>
  </si>
  <si>
    <t>HQP021597</t>
  </si>
  <si>
    <t>NM_003873</t>
  </si>
  <si>
    <t>NRP1</t>
  </si>
  <si>
    <t>HQP021518</t>
  </si>
  <si>
    <t>NM_000071</t>
  </si>
  <si>
    <t>CBS</t>
  </si>
  <si>
    <t>HQP021459</t>
  </si>
  <si>
    <t>NM_003786</t>
  </si>
  <si>
    <t>ABCC3</t>
  </si>
  <si>
    <t>HQP021351</t>
  </si>
  <si>
    <t>NM_001029851</t>
  </si>
  <si>
    <t>PDE8B</t>
  </si>
  <si>
    <t>HQP020912</t>
  </si>
  <si>
    <t>NM_003604</t>
  </si>
  <si>
    <t>IRS4</t>
  </si>
  <si>
    <t>HQP020384</t>
  </si>
  <si>
    <t>NM_004347</t>
  </si>
  <si>
    <t>CASP5</t>
  </si>
  <si>
    <t>HQP020332</t>
  </si>
  <si>
    <t>NM_001225</t>
  </si>
  <si>
    <t>CASP4</t>
  </si>
  <si>
    <t>HQP020207</t>
  </si>
  <si>
    <t>NM_001223</t>
  </si>
  <si>
    <t>CASP1</t>
  </si>
  <si>
    <t>HQP020116</t>
  </si>
  <si>
    <t>NM_004655</t>
  </si>
  <si>
    <t>AXIN2</t>
  </si>
  <si>
    <t>HQP019829</t>
  </si>
  <si>
    <t>NM_030782</t>
  </si>
  <si>
    <t>CLPTM1L</t>
  </si>
  <si>
    <t>HQP019268</t>
  </si>
  <si>
    <t>NM_006304</t>
  </si>
  <si>
    <t>SHFM1</t>
  </si>
  <si>
    <t>HQP019141</t>
  </si>
  <si>
    <t>NM_024608</t>
  </si>
  <si>
    <t>NEIL1</t>
  </si>
  <si>
    <t>HQP019129</t>
  </si>
  <si>
    <t>NM_024596</t>
  </si>
  <si>
    <t>MCPH1</t>
  </si>
  <si>
    <t>HQP018983</t>
  </si>
  <si>
    <t>NM_004639</t>
  </si>
  <si>
    <t>BAT3</t>
  </si>
  <si>
    <t>HQP018966</t>
  </si>
  <si>
    <t>NM_001080124</t>
  </si>
  <si>
    <t>CASP8</t>
  </si>
  <si>
    <t>HQP018568</t>
  </si>
  <si>
    <t>NM_021141</t>
  </si>
  <si>
    <t>XRCC5</t>
  </si>
  <si>
    <t>HQP018565</t>
  </si>
  <si>
    <t>NM_003401</t>
  </si>
  <si>
    <t>XRCC4</t>
  </si>
  <si>
    <t>HQP018447</t>
  </si>
  <si>
    <t>NM_001017415</t>
  </si>
  <si>
    <t>USP1</t>
  </si>
  <si>
    <t>HQP018425</t>
  </si>
  <si>
    <t>NM_000373</t>
  </si>
  <si>
    <t>UMPS</t>
  </si>
  <si>
    <t>HQP018418</t>
  </si>
  <si>
    <t>NM_001074</t>
  </si>
  <si>
    <t>UGT2B7</t>
  </si>
  <si>
    <t>HQP018337</t>
  </si>
  <si>
    <t>NM_182729</t>
  </si>
  <si>
    <t>TXNRD1</t>
  </si>
  <si>
    <t>HQP017979</t>
  </si>
  <si>
    <t>NM_000355</t>
  </si>
  <si>
    <t>TCN2</t>
  </si>
  <si>
    <t>HQP017616</t>
  </si>
  <si>
    <t>NM_000636</t>
  </si>
  <si>
    <t>SOD2</t>
  </si>
  <si>
    <t>HQP017482</t>
  </si>
  <si>
    <t>NM_194255</t>
  </si>
  <si>
    <t>SLC19A1</t>
  </si>
  <si>
    <t>HQP017462</t>
  </si>
  <si>
    <t>NM_000452</t>
  </si>
  <si>
    <t>SLC10A2</t>
  </si>
  <si>
    <t>HQP016847</t>
  </si>
  <si>
    <t>NM_022362</t>
  </si>
  <si>
    <t>MMS19L</t>
  </si>
  <si>
    <t>HQP016819</t>
  </si>
  <si>
    <t>NM_005410</t>
  </si>
  <si>
    <t>SEPP1</t>
  </si>
  <si>
    <t>HQP016801</t>
  </si>
  <si>
    <t>NM_022162</t>
  </si>
  <si>
    <t>NOD2</t>
  </si>
  <si>
    <t>HQP016744</t>
  </si>
  <si>
    <t>NM_000450</t>
  </si>
  <si>
    <t>SELE</t>
  </si>
  <si>
    <t>HQP016526</t>
  </si>
  <si>
    <t>NM_002957</t>
  </si>
  <si>
    <t>RXRA</t>
  </si>
  <si>
    <t>HQP016155</t>
  </si>
  <si>
    <t>NM_002894</t>
  </si>
  <si>
    <t>RBBP8</t>
  </si>
  <si>
    <t>HQP016125</t>
  </si>
  <si>
    <t>NM_002890</t>
  </si>
  <si>
    <t>RASA1</t>
  </si>
  <si>
    <t>HQP015563</t>
  </si>
  <si>
    <t>NM_000958</t>
  </si>
  <si>
    <t>PTGER4</t>
  </si>
  <si>
    <t>HQP015544</t>
  </si>
  <si>
    <t>NM_000956</t>
  </si>
  <si>
    <t>PTGER2</t>
  </si>
  <si>
    <t>HQP015530</t>
  </si>
  <si>
    <t>NM_000264</t>
  </si>
  <si>
    <t>PTCH1</t>
  </si>
  <si>
    <t>HQP014650</t>
  </si>
  <si>
    <t>NM_002734</t>
  </si>
  <si>
    <t>PRKAR1A</t>
  </si>
  <si>
    <t>HQP014243</t>
  </si>
  <si>
    <t>NM_018272</t>
  </si>
  <si>
    <t>CASC1</t>
  </si>
  <si>
    <t>HQP014222</t>
  </si>
  <si>
    <t>NM_018248</t>
  </si>
  <si>
    <t>NEIL3</t>
  </si>
  <si>
    <t>HQP013734</t>
  </si>
  <si>
    <t>NM_017672</t>
  </si>
  <si>
    <t>TRPM7</t>
  </si>
  <si>
    <t>HQP013616</t>
  </si>
  <si>
    <t>NM_019093</t>
  </si>
  <si>
    <t>UGT1A3</t>
  </si>
  <si>
    <t>HQP013614</t>
  </si>
  <si>
    <t>NM_007120</t>
  </si>
  <si>
    <t>UGT1A4</t>
  </si>
  <si>
    <t>HQP013596</t>
  </si>
  <si>
    <t>NM_001184</t>
  </si>
  <si>
    <t>ATR</t>
  </si>
  <si>
    <t>HQP013583</t>
  </si>
  <si>
    <t>NM_205862</t>
  </si>
  <si>
    <t>UGT1A6</t>
  </si>
  <si>
    <t>HQP013579</t>
  </si>
  <si>
    <t>NM_019075</t>
  </si>
  <si>
    <t>UGT1A10</t>
  </si>
  <si>
    <t>HQP013388</t>
  </si>
  <si>
    <t>NM_017442</t>
  </si>
  <si>
    <t>TLR9</t>
  </si>
  <si>
    <t>HQP013312</t>
  </si>
  <si>
    <t>NM_000534</t>
  </si>
  <si>
    <t>PMS1</t>
  </si>
  <si>
    <t>HQP012979</t>
  </si>
  <si>
    <t>NM_002613</t>
  </si>
  <si>
    <t>PDPK1</t>
  </si>
  <si>
    <t>HQP012501</t>
  </si>
  <si>
    <t>NM_016341</t>
  </si>
  <si>
    <t>PLCE1</t>
  </si>
  <si>
    <t>HQP011810</t>
  </si>
  <si>
    <t>NM_020529</t>
  </si>
  <si>
    <t>NFKBIA</t>
  </si>
  <si>
    <t>HQP011807</t>
  </si>
  <si>
    <t>NM_003998</t>
  </si>
  <si>
    <t>NFKB1</t>
  </si>
  <si>
    <t>HQP011800</t>
  </si>
  <si>
    <t>NM_006164</t>
  </si>
  <si>
    <t>NFE2L2</t>
  </si>
  <si>
    <t>HQP011687</t>
  </si>
  <si>
    <t>NM_002485</t>
  </si>
  <si>
    <t>NBN</t>
  </si>
  <si>
    <t>HQP011555</t>
  </si>
  <si>
    <t>NM_002454</t>
  </si>
  <si>
    <t>MTRR</t>
  </si>
  <si>
    <t>HQP011325</t>
  </si>
  <si>
    <t>NM_019899</t>
  </si>
  <si>
    <t>ABCC1</t>
  </si>
  <si>
    <t>HQP011320</t>
  </si>
  <si>
    <t>NM_005590</t>
  </si>
  <si>
    <t>MRE11A</t>
  </si>
  <si>
    <t>HQP011309</t>
  </si>
  <si>
    <t>NM_000250</t>
  </si>
  <si>
    <t>MPO</t>
  </si>
  <si>
    <t>HQP011266</t>
  </si>
  <si>
    <t>NM_002426</t>
  </si>
  <si>
    <t>MMP12</t>
  </si>
  <si>
    <t>HQP011257</t>
  </si>
  <si>
    <t>NM_002422</t>
  </si>
  <si>
    <t>MMP3</t>
  </si>
  <si>
    <t>HQP011256</t>
  </si>
  <si>
    <t>NM_004530</t>
  </si>
  <si>
    <t>MMP2</t>
  </si>
  <si>
    <t>HQP011255</t>
  </si>
  <si>
    <t>NM_002421</t>
  </si>
  <si>
    <t>MMP1</t>
  </si>
  <si>
    <t>HQP011171</t>
  </si>
  <si>
    <t>NM_000244</t>
  </si>
  <si>
    <t>MEN1</t>
  </si>
  <si>
    <t>HQP010868</t>
  </si>
  <si>
    <t>NM_006152</t>
  </si>
  <si>
    <t>LRMP</t>
  </si>
  <si>
    <t>HQP010613</t>
  </si>
  <si>
    <t>NM_002312</t>
  </si>
  <si>
    <t>LIG4</t>
  </si>
  <si>
    <t>HQP009788</t>
  </si>
  <si>
    <t>NM_005544</t>
  </si>
  <si>
    <t>IRS1</t>
  </si>
  <si>
    <t>HQP009718</t>
  </si>
  <si>
    <t>NM_001562</t>
  </si>
  <si>
    <t>IL18</t>
  </si>
  <si>
    <t>HQP009693</t>
  </si>
  <si>
    <t>NM_002187</t>
  </si>
  <si>
    <t>IL12B</t>
  </si>
  <si>
    <t>HQP009692</t>
  </si>
  <si>
    <t>NM_000882</t>
  </si>
  <si>
    <t>IL12A</t>
  </si>
  <si>
    <t>HQP009640</t>
  </si>
  <si>
    <t>NM_000575</t>
  </si>
  <si>
    <t>IL1A</t>
  </si>
  <si>
    <t>4. Genomic DNA Contamination Control(GDC):</t>
    <phoneticPr fontId="14" type="noConversion"/>
  </si>
  <si>
    <t>PAG-HCAD96</t>
  </si>
  <si>
    <t>Pass/No?</t>
    <phoneticPr fontId="14" type="noConversion"/>
  </si>
  <si>
    <r>
      <t>STDEV.C</t>
    </r>
    <r>
      <rPr>
        <b/>
        <vertAlign val="subscript"/>
        <sz val="10"/>
        <rFont val="Arial"/>
        <family val="2"/>
      </rPr>
      <t>t</t>
    </r>
    <r>
      <rPr>
        <b/>
        <sz val="10"/>
        <rFont val="Arial"/>
        <family val="2"/>
      </rPr>
      <t xml:space="preserve"> (GDC)</t>
    </r>
    <phoneticPr fontId="14" type="noConversion"/>
  </si>
  <si>
    <t>Accession No. of Gene</t>
    <phoneticPr fontId="5" type="noConversion"/>
  </si>
  <si>
    <t>Accession No. of Gene</t>
    <phoneticPr fontId="5" type="noConversion"/>
  </si>
  <si>
    <t>Accession No. of Gene</t>
    <phoneticPr fontId="5" type="noConversion"/>
  </si>
  <si>
    <t>Accession No. of Gene</t>
    <phoneticPr fontId="5" type="noConversion"/>
  </si>
  <si>
    <t xml:space="preserve">Instructions for using the analysis worksheets
Important notes: 
1. Data cells are yellow. You can change and input values in these cells. 
2. Formulas cells are gray or white. Please do not touch these cells. They contain formulas for calculation use. 
3. A set of sample data is displayed for illustration purpose. Follow the instruction and replace sample data with your array info and experimental Ct values. 
4. To ensure the best performance, use GeneCopoeia recommended and supported reagents. 
Test sample data: input test sample Ct values (see example)
1. Yellow cells: copy and paste your test sample Ct values by clicking “paste special” then selecting “paste values”
2. Up to 10 replicated samples’ Ct values can be uploaded
Control sample data: input control sample Ct values 
1. Yellow cells: copy and paste your control sample Ct values by clicking “paste special” then selecting “paste values”
2. Up to 10 replicated samples’ Ct values can be uploaded
Normalization: choose housekeeping genes
1. Yellow cells: type the gene symbols of housekeeping (HK) genes that will be used for normalization. 
2. Up to 20 HK genes can be used. 
Results: display fold difference
1. The fold changes of the differential expression (test vs. control) are displayed here automatically.
2. T-test p values will be automatically displayed if sample replicates are included. 
3D plot: Illustrate fold difference in 3D
1. Up-regulation: z-axis values &gt;1
2. Down-regulation: z-axis values &lt;1
3. The title of each axis can be changed by clicking and editing it
Scatter plot: Display fold change with defined threshold
1. Graphs the expression level ((2 ^ (-ΔCt)) of each gene (control vs. test). 
2. Black line: indicates fold change ((2 ^ (-ΔΔCt)) of 1, which means no change. 
3. Yellow cell: enter and define your desired threshold of fold change.
4. Pink line: indicates the desired threshold of fold change. 
5. The scale and title of each axis can be adjusted and edited by clicking and reformatting it. 
6. Note: ΔCt = Ct (GOI) – avg. (Ct (HKG)). GOI stands for each gene of interest. HKG stands for the housekeeping genes. 
Volcano plot: Display fold change with defined threshold and p-value
1. Yellow cells: define threshold of fold change and p-value
2. Black line: indicates fold change of 1. 
3. Pink line: indicates the desired threshold of fold change
4. Blue line: indicates the desired p value of the t-test threshold. 
5. The scale and title of each axis can be adjusted and edited. 
QC report: display the analysis of array control wells 
1. Display analysis of PCR, RT and GDC control wells. 
</t>
    <phoneticPr fontId="5" type="noConversion"/>
  </si>
  <si>
    <t>Catalog #</t>
    <phoneticPr fontId="14" type="noConversion"/>
  </si>
  <si>
    <t>Accession No. of Gene</t>
  </si>
  <si>
    <t>Symbol</t>
  </si>
</sst>
</file>

<file path=xl/styles.xml><?xml version="1.0" encoding="utf-8"?>
<styleSheet xmlns="http://schemas.openxmlformats.org/spreadsheetml/2006/main">
  <numFmts count="4">
    <numFmt numFmtId="176" formatCode="0.0"/>
    <numFmt numFmtId="177" formatCode="0.000000"/>
    <numFmt numFmtId="178" formatCode="0.0000"/>
    <numFmt numFmtId="179" formatCode="0.0E+00"/>
  </numFmts>
  <fonts count="24">
    <font>
      <sz val="10"/>
      <name val="Arial"/>
    </font>
    <font>
      <sz val="11"/>
      <color theme="1"/>
      <name val="宋体"/>
      <family val="2"/>
      <charset val="134"/>
      <scheme val="minor"/>
    </font>
    <font>
      <sz val="10"/>
      <name val="Arial"/>
    </font>
    <font>
      <b/>
      <sz val="10"/>
      <name val="Arial"/>
      <family val="2"/>
    </font>
    <font>
      <sz val="10"/>
      <name val="Arial"/>
      <family val="2"/>
    </font>
    <font>
      <sz val="8"/>
      <name val="Arial"/>
    </font>
    <font>
      <u/>
      <sz val="10"/>
      <color indexed="12"/>
      <name val="Arial"/>
    </font>
    <font>
      <b/>
      <vertAlign val="subscript"/>
      <sz val="10"/>
      <name val="Arial"/>
      <family val="2"/>
    </font>
    <font>
      <vertAlign val="subscript"/>
      <sz val="10"/>
      <name val="Arial"/>
      <family val="2"/>
    </font>
    <font>
      <sz val="10"/>
      <color indexed="10"/>
      <name val="Arial"/>
    </font>
    <font>
      <sz val="10"/>
      <color indexed="48"/>
      <name val="Arial"/>
    </font>
    <font>
      <b/>
      <sz val="12"/>
      <name val="Arial"/>
      <family val="2"/>
    </font>
    <font>
      <sz val="10"/>
      <name val="Symbol"/>
      <family val="1"/>
      <charset val="2"/>
    </font>
    <font>
      <b/>
      <sz val="8"/>
      <name val="Arial"/>
      <family val="2"/>
    </font>
    <font>
      <sz val="8"/>
      <name val="Arial"/>
      <family val="2"/>
    </font>
    <font>
      <sz val="10"/>
      <color indexed="8"/>
      <name val="Arial"/>
      <family val="2"/>
    </font>
    <font>
      <b/>
      <sz val="10"/>
      <color indexed="8"/>
      <name val="Arial"/>
      <family val="2"/>
    </font>
    <font>
      <b/>
      <vertAlign val="superscript"/>
      <sz val="10"/>
      <name val="Arial"/>
      <family val="2"/>
    </font>
    <font>
      <sz val="8"/>
      <color indexed="12"/>
      <name val="Arial"/>
    </font>
    <font>
      <b/>
      <sz val="24"/>
      <name val="Arial"/>
      <family val="2"/>
    </font>
    <font>
      <b/>
      <sz val="36"/>
      <name val="Arial"/>
      <family val="2"/>
    </font>
    <font>
      <b/>
      <sz val="24"/>
      <name val="Arial"/>
    </font>
    <font>
      <b/>
      <u/>
      <sz val="10"/>
      <color indexed="12"/>
      <name val="Arial"/>
      <family val="2"/>
    </font>
    <font>
      <b/>
      <sz val="6"/>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55"/>
        <bgColor indexed="64"/>
      </patternFill>
    </fill>
    <fill>
      <patternFill patternType="solid">
        <fgColor theme="3" tint="-0.49998474074526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56"/>
      </left>
      <right/>
      <top style="thin">
        <color indexed="56"/>
      </top>
      <bottom style="thin">
        <color indexed="56"/>
      </bottom>
      <diagonal/>
    </border>
    <border>
      <left/>
      <right style="thin">
        <color indexed="64"/>
      </right>
      <top style="thin">
        <color indexed="64"/>
      </top>
      <bottom style="thin">
        <color indexed="64"/>
      </bottom>
      <diagonal/>
    </border>
    <border>
      <left/>
      <right style="thin">
        <color indexed="56"/>
      </right>
      <top style="thin">
        <color indexed="56"/>
      </top>
      <bottom style="thin">
        <color indexed="56"/>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56"/>
      </left>
      <right style="thin">
        <color indexed="56"/>
      </right>
      <top style="thin">
        <color indexed="56"/>
      </top>
      <bottom/>
      <diagonal/>
    </border>
    <border>
      <left style="thin">
        <color indexed="56"/>
      </left>
      <right style="thin">
        <color indexed="56"/>
      </right>
      <top/>
      <bottom/>
      <diagonal/>
    </border>
    <border>
      <left style="thin">
        <color indexed="56"/>
      </left>
      <right style="thin">
        <color indexed="56"/>
      </right>
      <top/>
      <bottom style="thin">
        <color indexed="5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alignment vertical="center"/>
    </xf>
  </cellStyleXfs>
  <cellXfs count="192">
    <xf numFmtId="0" fontId="0" fillId="0" borderId="0" xfId="0"/>
    <xf numFmtId="0" fontId="3" fillId="0" borderId="0" xfId="0" applyFont="1"/>
    <xf numFmtId="0" fontId="4" fillId="0" borderId="0" xfId="0" applyFont="1"/>
    <xf numFmtId="0" fontId="0" fillId="0" borderId="0" xfId="0" applyFill="1"/>
    <xf numFmtId="0" fontId="3" fillId="2" borderId="1" xfId="0" applyFont="1" applyFill="1" applyBorder="1"/>
    <xf numFmtId="0" fontId="4" fillId="2" borderId="1" xfId="0" applyFont="1" applyFill="1" applyBorder="1"/>
    <xf numFmtId="0" fontId="3" fillId="2" borderId="1" xfId="0" applyFont="1" applyFill="1" applyBorder="1" applyAlignment="1">
      <alignment horizontal="right"/>
    </xf>
    <xf numFmtId="0" fontId="0" fillId="0" borderId="0" xfId="0" applyAlignment="1">
      <alignment horizontal="left"/>
    </xf>
    <xf numFmtId="0" fontId="0" fillId="3" borderId="1" xfId="0" applyFill="1" applyBorder="1"/>
    <xf numFmtId="0" fontId="0" fillId="2" borderId="1" xfId="0" applyFill="1" applyBorder="1"/>
    <xf numFmtId="0" fontId="3" fillId="0" borderId="0" xfId="0" applyFont="1" applyFill="1" applyBorder="1" applyAlignment="1">
      <alignment horizontal="center"/>
    </xf>
    <xf numFmtId="0" fontId="3" fillId="0" borderId="0" xfId="0" applyFont="1" applyFill="1" applyBorder="1" applyAlignment="1">
      <alignment horizontal="right"/>
    </xf>
    <xf numFmtId="0" fontId="0" fillId="0" borderId="0" xfId="0" applyFill="1" applyBorder="1"/>
    <xf numFmtId="0" fontId="4" fillId="0" borderId="0" xfId="0" applyFont="1" applyFill="1" applyBorder="1"/>
    <xf numFmtId="9" fontId="0" fillId="2" borderId="1" xfId="2" applyFont="1" applyFill="1" applyBorder="1"/>
    <xf numFmtId="9" fontId="0" fillId="2" borderId="2" xfId="2" applyFont="1" applyFill="1" applyBorder="1"/>
    <xf numFmtId="1" fontId="0" fillId="2" borderId="1" xfId="0" applyNumberFormat="1" applyFill="1" applyBorder="1" applyAlignment="1"/>
    <xf numFmtId="176" fontId="0" fillId="2" borderId="1" xfId="0" applyNumberFormat="1" applyFill="1" applyBorder="1" applyAlignment="1"/>
    <xf numFmtId="9" fontId="0" fillId="2" borderId="1" xfId="2" applyFont="1" applyFill="1" applyBorder="1" applyAlignment="1"/>
    <xf numFmtId="0" fontId="4" fillId="2" borderId="1" xfId="0" applyFont="1" applyFill="1" applyBorder="1" applyAlignment="1">
      <alignment horizontal="center"/>
    </xf>
    <xf numFmtId="0" fontId="0" fillId="0" borderId="0" xfId="0" applyAlignment="1">
      <alignment vertical="center"/>
    </xf>
    <xf numFmtId="0" fontId="3" fillId="2" borderId="3"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11" fillId="4" borderId="1" xfId="0" applyFont="1" applyFill="1" applyBorder="1"/>
    <xf numFmtId="2" fontId="4" fillId="2" borderId="1" xfId="0" applyNumberFormat="1" applyFont="1" applyFill="1" applyBorder="1"/>
    <xf numFmtId="2" fontId="4" fillId="2" borderId="2" xfId="0" applyNumberFormat="1" applyFont="1" applyFill="1" applyBorder="1"/>
    <xf numFmtId="0" fontId="9" fillId="2" borderId="4" xfId="0" applyFont="1" applyFill="1" applyBorder="1"/>
    <xf numFmtId="0" fontId="0" fillId="2" borderId="5" xfId="0" applyFill="1" applyBorder="1"/>
    <xf numFmtId="0" fontId="0" fillId="2" borderId="6" xfId="0" applyFill="1" applyBorder="1"/>
    <xf numFmtId="0" fontId="10" fillId="2" borderId="7" xfId="0" applyFont="1" applyFill="1" applyBorder="1"/>
    <xf numFmtId="0" fontId="0" fillId="2" borderId="8" xfId="0" applyFill="1" applyBorder="1"/>
    <xf numFmtId="0" fontId="0" fillId="2" borderId="9" xfId="0" applyFill="1" applyBorder="1"/>
    <xf numFmtId="2" fontId="0" fillId="2" borderId="1" xfId="0" applyNumberFormat="1" applyFill="1" applyBorder="1"/>
    <xf numFmtId="179" fontId="0" fillId="2" borderId="1" xfId="0" applyNumberFormat="1" applyFill="1" applyBorder="1"/>
    <xf numFmtId="2" fontId="0" fillId="2" borderId="4" xfId="0" applyNumberFormat="1" applyFill="1" applyBorder="1"/>
    <xf numFmtId="2" fontId="0" fillId="2" borderId="10" xfId="0" applyNumberFormat="1" applyFill="1" applyBorder="1"/>
    <xf numFmtId="0" fontId="0" fillId="2" borderId="0" xfId="0" applyFill="1" applyBorder="1"/>
    <xf numFmtId="0" fontId="0" fillId="2" borderId="11" xfId="0" applyFill="1" applyBorder="1"/>
    <xf numFmtId="0" fontId="0" fillId="2" borderId="10" xfId="0" applyFill="1" applyBorder="1"/>
    <xf numFmtId="179" fontId="0" fillId="2" borderId="7" xfId="0" applyNumberFormat="1" applyFill="1" applyBorder="1"/>
    <xf numFmtId="179" fontId="0" fillId="0" borderId="0" xfId="0" applyNumberFormat="1" applyFill="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2" fontId="4" fillId="2" borderId="12" xfId="0" applyNumberFormat="1" applyFont="1" applyFill="1" applyBorder="1"/>
    <xf numFmtId="0" fontId="13" fillId="2" borderId="1" xfId="0" applyFont="1" applyFill="1" applyBorder="1" applyAlignment="1">
      <alignment horizontal="center" vertical="center" wrapText="1"/>
    </xf>
    <xf numFmtId="178" fontId="0" fillId="2" borderId="1" xfId="0" applyNumberFormat="1" applyFill="1" applyBorder="1"/>
    <xf numFmtId="2" fontId="0" fillId="0" borderId="0" xfId="0" applyNumberFormat="1" applyAlignment="1">
      <alignment horizontal="center" vertical="center" wrapText="1"/>
    </xf>
    <xf numFmtId="0" fontId="0" fillId="0" borderId="0" xfId="0" applyAlignment="1">
      <alignment horizontal="center" vertical="center" wrapText="1"/>
    </xf>
    <xf numFmtId="2" fontId="0" fillId="0" borderId="0" xfId="0" applyNumberFormat="1" applyAlignment="1">
      <alignment vertical="center" wrapText="1"/>
    </xf>
    <xf numFmtId="0" fontId="3" fillId="0" borderId="0" xfId="0" applyFont="1" applyFill="1" applyAlignment="1">
      <alignment vertical="center" wrapText="1"/>
    </xf>
    <xf numFmtId="0" fontId="0" fillId="0" borderId="0" xfId="0" applyBorder="1"/>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horizontal="right" vertical="center" wrapText="1"/>
    </xf>
    <xf numFmtId="2" fontId="0" fillId="0" borderId="1" xfId="0" applyNumberFormat="1" applyFill="1" applyBorder="1" applyAlignment="1">
      <alignment horizontal="right"/>
    </xf>
    <xf numFmtId="2" fontId="3" fillId="2" borderId="12" xfId="0" applyNumberFormat="1" applyFont="1" applyFill="1" applyBorder="1"/>
    <xf numFmtId="0" fontId="4" fillId="2" borderId="12" xfId="0" applyFont="1" applyFill="1" applyBorder="1" applyAlignment="1"/>
    <xf numFmtId="0" fontId="5" fillId="0" borderId="0" xfId="0" applyFont="1" applyBorder="1" applyAlignment="1"/>
    <xf numFmtId="0" fontId="0" fillId="0" borderId="0" xfId="0" applyAlignment="1"/>
    <xf numFmtId="2" fontId="4" fillId="2" borderId="12" xfId="0" applyNumberFormat="1" applyFont="1" applyFill="1" applyBorder="1" applyAlignment="1"/>
    <xf numFmtId="176" fontId="4" fillId="2" borderId="12" xfId="0" applyNumberFormat="1" applyFont="1" applyFill="1" applyBorder="1" applyAlignment="1"/>
    <xf numFmtId="176" fontId="4" fillId="2" borderId="1" xfId="0" applyNumberFormat="1" applyFont="1" applyFill="1" applyBorder="1" applyAlignment="1"/>
    <xf numFmtId="0" fontId="4" fillId="0" borderId="0" xfId="0" applyFont="1" applyAlignment="1"/>
    <xf numFmtId="176" fontId="4" fillId="2" borderId="1" xfId="0" applyNumberFormat="1" applyFont="1" applyFill="1" applyBorder="1"/>
    <xf numFmtId="0" fontId="3" fillId="2" borderId="3" xfId="0" applyFont="1" applyFill="1" applyBorder="1" applyAlignment="1">
      <alignment horizontal="center" vertical="center"/>
    </xf>
    <xf numFmtId="0" fontId="14" fillId="0" borderId="0" xfId="0" applyFont="1"/>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2" fontId="4" fillId="0" borderId="1" xfId="0" applyNumberFormat="1" applyFont="1" applyBorder="1" applyAlignment="1">
      <alignment horizontal="center" vertical="center"/>
    </xf>
    <xf numFmtId="179"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16" fillId="2" borderId="3" xfId="0" applyFont="1" applyFill="1" applyBorder="1" applyAlignment="1">
      <alignment horizontal="center" vertical="center"/>
    </xf>
    <xf numFmtId="2" fontId="4" fillId="2" borderId="1" xfId="0" applyNumberFormat="1" applyFont="1" applyFill="1" applyBorder="1" applyAlignment="1"/>
    <xf numFmtId="176" fontId="0" fillId="5" borderId="1" xfId="0" applyNumberFormat="1" applyFill="1" applyBorder="1" applyAlignment="1"/>
    <xf numFmtId="0" fontId="3" fillId="2" borderId="12" xfId="0" applyFont="1" applyFill="1" applyBorder="1" applyAlignment="1">
      <alignment horizontal="right"/>
    </xf>
    <xf numFmtId="0" fontId="18" fillId="0" borderId="0" xfId="0" applyFont="1" applyBorder="1" applyAlignment="1"/>
    <xf numFmtId="0" fontId="0" fillId="0" borderId="0" xfId="0" applyBorder="1" applyAlignment="1"/>
    <xf numFmtId="0" fontId="3" fillId="2" borderId="16" xfId="0" applyFont="1" applyFill="1" applyBorder="1" applyAlignment="1">
      <alignment horizontal="right"/>
    </xf>
    <xf numFmtId="2" fontId="4" fillId="2" borderId="17" xfId="0" applyNumberFormat="1" applyFont="1" applyFill="1" applyBorder="1" applyAlignment="1"/>
    <xf numFmtId="0" fontId="0" fillId="2" borderId="1" xfId="0" applyFill="1" applyBorder="1" applyAlignment="1">
      <alignment horizontal="center"/>
    </xf>
    <xf numFmtId="0" fontId="16" fillId="2" borderId="1" xfId="0" applyFont="1" applyFill="1" applyBorder="1" applyAlignment="1">
      <alignment horizontal="center" vertical="center"/>
    </xf>
    <xf numFmtId="0" fontId="0" fillId="2" borderId="13" xfId="0" applyFill="1" applyBorder="1" applyAlignment="1">
      <alignment horizontal="center"/>
    </xf>
    <xf numFmtId="0" fontId="4" fillId="2" borderId="1" xfId="0" applyFont="1" applyFill="1" applyBorder="1" applyAlignment="1">
      <alignment horizontal="left" vertical="center" wrapText="1"/>
    </xf>
    <xf numFmtId="0" fontId="0" fillId="0" borderId="1" xfId="0" applyBorder="1" applyAlignment="1">
      <alignment horizontal="center" vertical="center"/>
    </xf>
    <xf numFmtId="177" fontId="4" fillId="0" borderId="1" xfId="0" applyNumberFormat="1" applyFont="1" applyBorder="1" applyAlignment="1">
      <alignment horizontal="center" vertical="center"/>
    </xf>
    <xf numFmtId="0" fontId="4" fillId="3" borderId="1" xfId="0" applyFont="1" applyFill="1" applyBorder="1" applyAlignment="1">
      <alignment horizontal="center"/>
    </xf>
    <xf numFmtId="0" fontId="22" fillId="0" borderId="7" xfId="1" applyFont="1" applyBorder="1" applyAlignment="1" applyProtection="1">
      <alignment vertical="center"/>
    </xf>
    <xf numFmtId="0" fontId="0" fillId="2" borderId="18" xfId="0" applyFill="1" applyBorder="1" applyAlignment="1">
      <alignment vertical="center"/>
    </xf>
    <xf numFmtId="0" fontId="0" fillId="2" borderId="1" xfId="0" applyFill="1" applyBorder="1" applyAlignment="1">
      <alignment vertical="center"/>
    </xf>
    <xf numFmtId="0" fontId="16" fillId="3" borderId="3" xfId="0" applyFont="1" applyFill="1" applyBorder="1" applyAlignment="1">
      <alignment horizontal="center" vertical="center"/>
    </xf>
    <xf numFmtId="0" fontId="15" fillId="3" borderId="1" xfId="0" applyFont="1" applyFill="1" applyBorder="1" applyAlignment="1">
      <alignment horizontal="center" vertical="center"/>
    </xf>
    <xf numFmtId="0" fontId="0" fillId="2" borderId="17" xfId="0" applyFill="1" applyBorder="1" applyAlignment="1">
      <alignment horizontal="center"/>
    </xf>
    <xf numFmtId="176" fontId="4" fillId="2" borderId="9" xfId="0" applyNumberFormat="1" applyFont="1" applyFill="1" applyBorder="1"/>
    <xf numFmtId="2" fontId="4" fillId="2" borderId="16" xfId="0" applyNumberFormat="1" applyFont="1" applyFill="1" applyBorder="1" applyAlignment="1"/>
    <xf numFmtId="176" fontId="4" fillId="2" borderId="19" xfId="0" applyNumberFormat="1" applyFont="1" applyFill="1" applyBorder="1"/>
    <xf numFmtId="0" fontId="0" fillId="2" borderId="9" xfId="0" applyFill="1" applyBorder="1" applyAlignment="1">
      <alignment horizontal="center"/>
    </xf>
    <xf numFmtId="0" fontId="0" fillId="2" borderId="19" xfId="0" applyFill="1" applyBorder="1" applyAlignment="1">
      <alignment horizontal="center"/>
    </xf>
    <xf numFmtId="0" fontId="15" fillId="2" borderId="1" xfId="0" applyFont="1" applyFill="1" applyBorder="1" applyAlignment="1">
      <alignment horizontal="center"/>
    </xf>
    <xf numFmtId="0" fontId="0" fillId="2" borderId="21" xfId="0" applyFill="1" applyBorder="1" applyAlignment="1">
      <alignment horizontal="center"/>
    </xf>
    <xf numFmtId="0" fontId="3" fillId="2" borderId="2" xfId="0" applyFont="1" applyFill="1" applyBorder="1" applyAlignment="1"/>
    <xf numFmtId="0" fontId="3" fillId="2" borderId="20" xfId="0" applyFont="1" applyFill="1" applyBorder="1" applyAlignment="1"/>
    <xf numFmtId="0" fontId="3" fillId="2" borderId="20" xfId="0" applyFont="1" applyFill="1" applyBorder="1" applyAlignment="1">
      <alignment horizontal="right"/>
    </xf>
    <xf numFmtId="0" fontId="3" fillId="2" borderId="17" xfId="0" applyFont="1" applyFill="1" applyBorder="1" applyAlignment="1">
      <alignment horizontal="left"/>
    </xf>
    <xf numFmtId="176" fontId="0" fillId="2" borderId="14" xfId="0" applyNumberFormat="1" applyFill="1" applyBorder="1"/>
    <xf numFmtId="176" fontId="0" fillId="2" borderId="15" xfId="0" applyNumberFormat="1" applyFill="1" applyBorder="1"/>
    <xf numFmtId="0" fontId="0" fillId="0" borderId="0" xfId="0" applyAlignment="1"/>
    <xf numFmtId="0" fontId="3" fillId="2" borderId="6" xfId="0" applyFont="1" applyFill="1" applyBorder="1" applyAlignment="1">
      <alignment horizontal="center" vertical="center"/>
    </xf>
    <xf numFmtId="2" fontId="0" fillId="6" borderId="1" xfId="0" applyNumberFormat="1" applyFont="1" applyFill="1" applyBorder="1"/>
    <xf numFmtId="0" fontId="3" fillId="2" borderId="1" xfId="0" applyFont="1" applyFill="1" applyBorder="1" applyAlignment="1">
      <alignment horizontal="center" vertical="center"/>
    </xf>
    <xf numFmtId="2" fontId="0" fillId="0" borderId="1" xfId="0" applyNumberFormat="1" applyFill="1" applyBorder="1" applyAlignment="1">
      <alignment horizontal="right" vertical="center"/>
    </xf>
    <xf numFmtId="0" fontId="0" fillId="0" borderId="1" xfId="0" applyFill="1" applyBorder="1" applyAlignment="1">
      <alignment horizontal="center" vertical="center"/>
    </xf>
    <xf numFmtId="0" fontId="23" fillId="2" borderId="1" xfId="0" applyFont="1" applyFill="1" applyBorder="1" applyAlignment="1">
      <alignment horizontal="center" vertical="center"/>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0"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3" fillId="2" borderId="2" xfId="0" applyFont="1" applyFill="1" applyBorder="1" applyAlignment="1">
      <alignment horizontal="center" vertical="center"/>
    </xf>
    <xf numFmtId="0" fontId="3" fillId="2" borderId="17" xfId="0" applyFont="1" applyFill="1" applyBorder="1" applyAlignment="1">
      <alignment horizontal="center" vertical="center"/>
    </xf>
    <xf numFmtId="0" fontId="20" fillId="2" borderId="6" xfId="0" applyFont="1" applyFill="1" applyBorder="1" applyAlignment="1">
      <alignment horizontal="center" vertical="center" textRotation="90"/>
    </xf>
    <xf numFmtId="0" fontId="20" fillId="2" borderId="11" xfId="0" applyFont="1" applyFill="1" applyBorder="1" applyAlignment="1">
      <alignment horizontal="center" vertical="center" textRotation="90"/>
    </xf>
    <xf numFmtId="0" fontId="20" fillId="2" borderId="9" xfId="0" applyFont="1" applyFill="1" applyBorder="1" applyAlignment="1">
      <alignment horizontal="center" vertical="center" textRotation="90"/>
    </xf>
    <xf numFmtId="0" fontId="19" fillId="2" borderId="1" xfId="0" applyFont="1" applyFill="1" applyBorder="1" applyAlignment="1">
      <alignment horizontal="center" vertical="center" textRotation="90"/>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 xfId="0" applyFont="1" applyFill="1" applyBorder="1" applyAlignment="1">
      <alignment horizontal="center"/>
    </xf>
    <xf numFmtId="0" fontId="0" fillId="0" borderId="1" xfId="0" applyBorder="1" applyAlignment="1">
      <alignment horizontal="center"/>
    </xf>
    <xf numFmtId="0" fontId="3" fillId="2" borderId="2" xfId="0" applyFont="1" applyFill="1" applyBorder="1" applyAlignment="1">
      <alignment horizontal="center"/>
    </xf>
    <xf numFmtId="0" fontId="3" fillId="2" borderId="20" xfId="0" applyFont="1" applyFill="1" applyBorder="1" applyAlignment="1">
      <alignment horizontal="center"/>
    </xf>
    <xf numFmtId="0" fontId="3" fillId="2" borderId="17" xfId="0" applyFont="1" applyFill="1" applyBorder="1" applyAlignment="1">
      <alignment horizontal="center"/>
    </xf>
    <xf numFmtId="0" fontId="3" fillId="2" borderId="3"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20" xfId="0" applyBorder="1" applyAlignment="1">
      <alignment horizontal="center"/>
    </xf>
    <xf numFmtId="0" fontId="0" fillId="0" borderId="17" xfId="0" applyBorder="1" applyAlignment="1">
      <alignment horizontal="center"/>
    </xf>
    <xf numFmtId="0" fontId="3" fillId="2" borderId="24" xfId="0" applyFont="1" applyFill="1" applyBorder="1" applyAlignment="1">
      <alignment horizontal="center" vertical="center" wrapText="1"/>
    </xf>
    <xf numFmtId="0" fontId="19" fillId="2" borderId="2" xfId="0" applyFont="1" applyFill="1" applyBorder="1" applyAlignment="1">
      <alignment horizontal="center" vertical="center" textRotation="90"/>
    </xf>
    <xf numFmtId="0" fontId="3" fillId="2" borderId="22" xfId="0" applyFont="1" applyFill="1" applyBorder="1" applyAlignment="1"/>
    <xf numFmtId="0" fontId="0" fillId="0" borderId="23" xfId="0" applyBorder="1" applyAlignment="1"/>
    <xf numFmtId="0" fontId="3" fillId="2" borderId="25" xfId="0" applyFont="1" applyFill="1" applyBorder="1" applyAlignment="1"/>
    <xf numFmtId="0" fontId="3" fillId="0" borderId="20" xfId="0" applyFont="1" applyBorder="1" applyAlignment="1">
      <alignment vertical="center"/>
    </xf>
    <xf numFmtId="0" fontId="0" fillId="0" borderId="20" xfId="0" applyBorder="1" applyAlignment="1">
      <alignment vertical="center"/>
    </xf>
    <xf numFmtId="0" fontId="3" fillId="0" borderId="2" xfId="0" applyFont="1" applyBorder="1" applyAlignment="1">
      <alignment vertical="center"/>
    </xf>
    <xf numFmtId="0" fontId="3" fillId="0" borderId="17" xfId="0" applyFont="1" applyBorder="1" applyAlignment="1">
      <alignment vertical="center"/>
    </xf>
    <xf numFmtId="0" fontId="3" fillId="2" borderId="20" xfId="0" applyFont="1" applyFill="1" applyBorder="1" applyAlignment="1">
      <alignment horizontal="center" vertical="center"/>
    </xf>
    <xf numFmtId="0" fontId="0" fillId="0" borderId="20" xfId="0" applyBorder="1" applyAlignment="1"/>
    <xf numFmtId="0" fontId="0" fillId="0" borderId="17" xfId="0" applyBorder="1" applyAlignment="1"/>
    <xf numFmtId="0" fontId="4" fillId="2" borderId="1" xfId="0" applyFont="1" applyFill="1" applyBorder="1" applyAlignment="1">
      <alignment horizontal="center"/>
    </xf>
    <xf numFmtId="0" fontId="0" fillId="0" borderId="1" xfId="0" applyBorder="1" applyAlignment="1"/>
    <xf numFmtId="0" fontId="12" fillId="0" borderId="7" xfId="0" applyFont="1" applyFill="1" applyBorder="1" applyAlignment="1">
      <alignment horizontal="right"/>
    </xf>
    <xf numFmtId="0" fontId="0" fillId="0" borderId="8" xfId="0" applyBorder="1" applyAlignment="1"/>
    <xf numFmtId="0" fontId="0" fillId="0" borderId="9" xfId="0" applyBorder="1" applyAlignment="1"/>
    <xf numFmtId="0" fontId="3" fillId="0" borderId="2" xfId="0" applyFont="1" applyFill="1" applyBorder="1" applyAlignment="1"/>
    <xf numFmtId="0" fontId="3" fillId="2" borderId="17" xfId="0" applyFont="1" applyFill="1" applyBorder="1"/>
    <xf numFmtId="0" fontId="3" fillId="0" borderId="2" xfId="0" applyFont="1" applyFill="1" applyBorder="1" applyAlignment="1">
      <alignment horizontal="center"/>
    </xf>
    <xf numFmtId="0" fontId="3" fillId="0" borderId="20" xfId="0" applyFont="1" applyFill="1" applyBorder="1" applyAlignment="1">
      <alignment horizontal="center"/>
    </xf>
    <xf numFmtId="0" fontId="3" fillId="0" borderId="17" xfId="0" applyFont="1" applyFill="1" applyBorder="1" applyAlignment="1">
      <alignment horizontal="center"/>
    </xf>
    <xf numFmtId="0" fontId="12" fillId="0" borderId="2" xfId="0" applyFont="1" applyFill="1" applyBorder="1" applyAlignment="1">
      <alignment horizontal="center"/>
    </xf>
    <xf numFmtId="0" fontId="12" fillId="0" borderId="20" xfId="0" applyFont="1" applyFill="1" applyBorder="1" applyAlignment="1">
      <alignment horizontal="center"/>
    </xf>
    <xf numFmtId="0" fontId="12" fillId="0" borderId="17" xfId="0" applyFont="1" applyFill="1" applyBorder="1" applyAlignment="1">
      <alignment horizontal="center"/>
    </xf>
    <xf numFmtId="0" fontId="19" fillId="2" borderId="3" xfId="0" applyFont="1" applyFill="1" applyBorder="1" applyAlignment="1">
      <alignment horizontal="center" vertical="center" textRotation="90"/>
    </xf>
    <xf numFmtId="0" fontId="19" fillId="2" borderId="24" xfId="0" applyFont="1" applyFill="1" applyBorder="1" applyAlignment="1">
      <alignment horizontal="center" vertical="center" textRotation="90"/>
    </xf>
    <xf numFmtId="0" fontId="19" fillId="2" borderId="19" xfId="0" applyFont="1" applyFill="1" applyBorder="1" applyAlignment="1">
      <alignment horizontal="center" vertical="center" textRotation="90"/>
    </xf>
    <xf numFmtId="0" fontId="0" fillId="0" borderId="19" xfId="0" applyBorder="1" applyAlignment="1">
      <alignment horizontal="center" vertical="center" wrapText="1"/>
    </xf>
    <xf numFmtId="0" fontId="3" fillId="2" borderId="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2" borderId="2" xfId="0" applyFill="1" applyBorder="1" applyAlignment="1">
      <alignment vertical="center" wrapText="1" readingOrder="1"/>
    </xf>
    <xf numFmtId="0" fontId="0" fillId="0" borderId="20" xfId="0" applyBorder="1" applyAlignment="1">
      <alignment vertical="center" wrapText="1" readingOrder="1"/>
    </xf>
    <xf numFmtId="0" fontId="0" fillId="2" borderId="20" xfId="0" applyFill="1" applyBorder="1" applyAlignment="1">
      <alignment vertical="center" wrapText="1" readingOrder="1"/>
    </xf>
    <xf numFmtId="0" fontId="0" fillId="2" borderId="17" xfId="0" applyFill="1" applyBorder="1" applyAlignment="1">
      <alignment vertical="center" wrapText="1" readingOrder="1"/>
    </xf>
    <xf numFmtId="0" fontId="0" fillId="2" borderId="1" xfId="0" applyFill="1" applyBorder="1" applyAlignment="1">
      <alignment horizontal="center"/>
    </xf>
    <xf numFmtId="0" fontId="3" fillId="2" borderId="2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Font="1" applyFill="1" applyBorder="1" applyAlignment="1">
      <alignment horizontal="center"/>
    </xf>
    <xf numFmtId="0" fontId="3" fillId="2" borderId="16" xfId="0" applyFont="1" applyFill="1" applyBorder="1" applyAlignment="1">
      <alignment horizontal="center"/>
    </xf>
    <xf numFmtId="0" fontId="0" fillId="0" borderId="12" xfId="0" applyBorder="1" applyAlignment="1">
      <alignment horizontal="center" vertical="center"/>
    </xf>
    <xf numFmtId="0" fontId="0" fillId="0" borderId="16" xfId="0" applyBorder="1" applyAlignment="1">
      <alignment horizontal="center" vertical="center"/>
    </xf>
    <xf numFmtId="0" fontId="0" fillId="2" borderId="1" xfId="0" applyFill="1" applyBorder="1" applyAlignment="1"/>
    <xf numFmtId="0" fontId="0" fillId="2" borderId="12" xfId="0" applyFill="1" applyBorder="1" applyAlignment="1"/>
    <xf numFmtId="0" fontId="3" fillId="5" borderId="1" xfId="0" applyFont="1" applyFill="1" applyBorder="1" applyAlignment="1">
      <alignment horizontal="center"/>
    </xf>
    <xf numFmtId="0" fontId="0" fillId="5" borderId="1" xfId="0" applyFill="1" applyBorder="1" applyAlignment="1">
      <alignment horizontal="center"/>
    </xf>
    <xf numFmtId="0" fontId="21" fillId="2" borderId="26" xfId="0" applyFont="1" applyFill="1" applyBorder="1" applyAlignment="1">
      <alignment horizontal="center" vertical="center" textRotation="90"/>
    </xf>
    <xf numFmtId="0" fontId="21" fillId="2" borderId="27" xfId="0" applyFont="1" applyFill="1" applyBorder="1" applyAlignment="1">
      <alignment horizontal="center" vertical="center" textRotation="90"/>
    </xf>
    <xf numFmtId="0" fontId="21" fillId="2" borderId="28" xfId="0" applyFont="1" applyFill="1" applyBorder="1" applyAlignment="1">
      <alignment horizontal="center" vertical="center" textRotation="90"/>
    </xf>
    <xf numFmtId="0" fontId="0" fillId="0" borderId="12" xfId="0" applyBorder="1" applyAlignment="1"/>
    <xf numFmtId="0" fontId="0" fillId="2" borderId="12" xfId="0" applyFill="1" applyBorder="1" applyAlignment="1">
      <alignment horizontal="center"/>
    </xf>
  </cellXfs>
  <cellStyles count="4">
    <cellStyle name="百分比" xfId="2" builtinId="5"/>
    <cellStyle name="常规" xfId="0" builtinId="0"/>
    <cellStyle name="常规 2" xfId="3"/>
    <cellStyle name="超链接" xfId="1" builtinId="8"/>
  </cellStyles>
  <dxfs count="16">
    <dxf>
      <font>
        <color rgb="FFC00000"/>
      </font>
    </dxf>
    <dxf>
      <font>
        <color rgb="FF0070C0"/>
      </font>
    </dxf>
    <dxf>
      <font>
        <color rgb="FF92D050"/>
      </font>
    </dxf>
    <dxf>
      <font>
        <color theme="3" tint="0.39994506668294322"/>
      </font>
    </dxf>
    <dxf>
      <font>
        <color theme="9" tint="-0.24994659260841701"/>
      </font>
    </dxf>
    <dxf>
      <font>
        <b/>
        <i val="0"/>
        <condense val="0"/>
        <extend val="0"/>
        <color indexed="12"/>
      </font>
    </dxf>
    <dxf>
      <font>
        <b/>
        <i val="0"/>
        <condense val="0"/>
        <extend val="0"/>
        <color indexed="10"/>
      </font>
    </dxf>
    <dxf>
      <font>
        <b/>
        <i val="0"/>
        <condense val="0"/>
        <extend val="0"/>
        <color indexed="32"/>
      </font>
    </dxf>
    <dxf>
      <font>
        <b/>
        <i val="0"/>
        <condense val="0"/>
        <extend val="0"/>
        <color indexed="14"/>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zh-CN"/>
  <c:chart>
    <c:plotArea>
      <c:layout>
        <c:manualLayout>
          <c:layoutTarget val="inner"/>
          <c:xMode val="edge"/>
          <c:yMode val="edge"/>
          <c:x val="0.11570247933884299"/>
          <c:y val="5.8419440035169794E-2"/>
          <c:w val="0.866115702479341"/>
          <c:h val="0.73539765691331638"/>
        </c:manualLayout>
      </c:layout>
      <c:barChart>
        <c:barDir val="col"/>
        <c:grouping val="clustered"/>
        <c:ser>
          <c:idx val="0"/>
          <c:order val="0"/>
          <c:spPr>
            <a:solidFill>
              <a:srgbClr val="9999FF"/>
            </a:solidFill>
            <a:ln w="12700">
              <a:solidFill>
                <a:srgbClr val="000000"/>
              </a:solidFill>
              <a:prstDash val="solid"/>
            </a:ln>
          </c:spPr>
          <c:errBars>
            <c:errBarType val="plus"/>
            <c:errValType val="cust"/>
            <c:plus>
              <c:numRef>
                <c:f>'Test Sample Data'!$AC$8:$AC$11</c:f>
                <c:numCache>
                  <c:formatCode>General</c:formatCode>
                  <c:ptCount val="4"/>
                  <c:pt idx="0">
                    <c:v>6.0140653040586132E-3</c:v>
                  </c:pt>
                  <c:pt idx="1">
                    <c:v>1.2028130608117193E-2</c:v>
                  </c:pt>
                  <c:pt idx="2">
                    <c:v>0</c:v>
                  </c:pt>
                  <c:pt idx="3">
                    <c:v>6.0140653040586063E-3</c:v>
                  </c:pt>
                </c:numCache>
              </c:numRef>
            </c:plus>
            <c:spPr>
              <a:ln w="12700">
                <a:solidFill>
                  <a:srgbClr val="000000"/>
                </a:solidFill>
                <a:prstDash val="solid"/>
              </a:ln>
            </c:spPr>
          </c:errBars>
          <c:cat>
            <c:strRef>
              <c:f>'Test Sample Data'!$Q$8:$Q$11</c:f>
              <c:strCache>
                <c:ptCount val="4"/>
                <c:pt idx="0">
                  <c:v>&lt;25</c:v>
                </c:pt>
                <c:pt idx="1">
                  <c:v>25-30</c:v>
                </c:pt>
                <c:pt idx="2">
                  <c:v>30-35</c:v>
                </c:pt>
                <c:pt idx="3">
                  <c:v>Absent Calls</c:v>
                </c:pt>
              </c:strCache>
            </c:strRef>
          </c:cat>
          <c:val>
            <c:numRef>
              <c:f>'Test Sample Data'!$AB$8:$AB$11</c:f>
              <c:numCache>
                <c:formatCode>0%</c:formatCode>
                <c:ptCount val="4"/>
                <c:pt idx="0">
                  <c:v>0.39930555555555552</c:v>
                </c:pt>
                <c:pt idx="1">
                  <c:v>0.45138888888888884</c:v>
                </c:pt>
                <c:pt idx="2">
                  <c:v>0.13541666666666666</c:v>
                </c:pt>
                <c:pt idx="3">
                  <c:v>1.3888888888888888E-2</c:v>
                </c:pt>
              </c:numCache>
            </c:numRef>
          </c:val>
        </c:ser>
        <c:axId val="89152512"/>
        <c:axId val="89183744"/>
      </c:barChart>
      <c:catAx>
        <c:axId val="89152512"/>
        <c:scaling>
          <c:orientation val="minMax"/>
        </c:scaling>
        <c:axPos val="b"/>
        <c:title>
          <c:tx>
            <c:rich>
              <a:bodyPr/>
              <a:lstStyle/>
              <a:p>
                <a:pPr>
                  <a:defRPr sz="1200" b="1" i="0" u="none" strike="noStrike" baseline="0">
                    <a:solidFill>
                      <a:srgbClr val="000000"/>
                    </a:solidFill>
                    <a:latin typeface="Arial"/>
                    <a:ea typeface="Arial"/>
                    <a:cs typeface="Arial"/>
                  </a:defRPr>
                </a:pPr>
                <a:r>
                  <a:rPr lang="en-US" altLang="en-US"/>
                  <a:t>Threshold Cycle Value Range</a:t>
                </a:r>
              </a:p>
            </c:rich>
          </c:tx>
          <c:layout>
            <c:manualLayout>
              <c:xMode val="edge"/>
              <c:yMode val="edge"/>
              <c:x val="0.35867768595041505"/>
              <c:y val="0.88660091347492975"/>
            </c:manualLayout>
          </c:layout>
          <c:spPr>
            <a:noFill/>
            <a:ln w="25400">
              <a:noFill/>
            </a:ln>
          </c:spPr>
        </c:title>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zh-CN"/>
          </a:p>
        </c:txPr>
        <c:crossAx val="89183744"/>
        <c:crosses val="autoZero"/>
        <c:auto val="1"/>
        <c:lblAlgn val="ctr"/>
        <c:lblOffset val="100"/>
        <c:tickLblSkip val="1"/>
        <c:tickMarkSkip val="1"/>
      </c:catAx>
      <c:valAx>
        <c:axId val="89183744"/>
        <c:scaling>
          <c:orientation val="minMax"/>
        </c:scaling>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US" altLang="en-US"/>
                  <a:t>Percentage of Genes</a:t>
                </a:r>
              </a:p>
            </c:rich>
          </c:tx>
          <c:layout>
            <c:manualLayout>
              <c:xMode val="edge"/>
              <c:yMode val="edge"/>
              <c:x val="8.2644628099173747E-3"/>
              <c:y val="0.14433038126336128"/>
            </c:manualLayout>
          </c:layout>
          <c:spPr>
            <a:noFill/>
            <a:ln w="25400">
              <a:noFill/>
            </a:ln>
          </c:spPr>
        </c:title>
        <c:numFmt formatCode="0%"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zh-CN"/>
          </a:p>
        </c:txPr>
        <c:crossAx val="89152512"/>
        <c:crosses val="autoZero"/>
        <c:crossBetween val="between"/>
        <c:majorUnit val="0.1"/>
        <c:minorUnit val="0.05"/>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zh-CN"/>
    </a:p>
  </c:txPr>
  <c:printSettings>
    <c:headerFooter alignWithMargins="0"/>
    <c:pageMargins b="1" l="0.75000000000000211" r="0.750000000000002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chart>
    <c:plotArea>
      <c:layout>
        <c:manualLayout>
          <c:layoutTarget val="inner"/>
          <c:xMode val="edge"/>
          <c:yMode val="edge"/>
          <c:x val="0.11804384485666122"/>
          <c:y val="5.8823628797491402E-2"/>
          <c:w val="0.86340640809443503"/>
          <c:h val="0.7370254666979833"/>
        </c:manualLayout>
      </c:layout>
      <c:barChart>
        <c:barDir val="col"/>
        <c:grouping val="clustered"/>
        <c:ser>
          <c:idx val="0"/>
          <c:order val="0"/>
          <c:spPr>
            <a:solidFill>
              <a:srgbClr val="9999FF"/>
            </a:solidFill>
            <a:ln w="12700">
              <a:solidFill>
                <a:srgbClr val="000000"/>
              </a:solidFill>
              <a:prstDash val="solid"/>
            </a:ln>
          </c:spPr>
          <c:errBars>
            <c:errBarType val="plus"/>
            <c:errValType val="cust"/>
            <c:plus>
              <c:numRef>
                <c:f>'Control Sample Data'!$AC$8:$AC$11</c:f>
                <c:numCache>
                  <c:formatCode>General</c:formatCode>
                  <c:ptCount val="4"/>
                  <c:pt idx="0">
                    <c:v>0</c:v>
                  </c:pt>
                  <c:pt idx="1">
                    <c:v>1.0416666666666685E-2</c:v>
                  </c:pt>
                  <c:pt idx="2">
                    <c:v>1.3107351450122838E-2</c:v>
                  </c:pt>
                  <c:pt idx="3">
                    <c:v>1.3107351450122817E-2</c:v>
                  </c:pt>
                </c:numCache>
              </c:numRef>
            </c:plus>
            <c:spPr>
              <a:ln w="12700">
                <a:solidFill>
                  <a:srgbClr val="000000"/>
                </a:solidFill>
                <a:prstDash val="solid"/>
              </a:ln>
            </c:spPr>
          </c:errBars>
          <c:cat>
            <c:strRef>
              <c:f>'Control Sample Data'!$Q$8:$Q$11</c:f>
              <c:strCache>
                <c:ptCount val="4"/>
                <c:pt idx="0">
                  <c:v>&lt;25</c:v>
                </c:pt>
                <c:pt idx="1">
                  <c:v>25-30</c:v>
                </c:pt>
                <c:pt idx="2">
                  <c:v>30-35</c:v>
                </c:pt>
                <c:pt idx="3">
                  <c:v>Absent Calls</c:v>
                </c:pt>
              </c:strCache>
            </c:strRef>
          </c:cat>
          <c:val>
            <c:numRef>
              <c:f>'Control Sample Data'!$AB$8:$AB$11</c:f>
              <c:numCache>
                <c:formatCode>0%</c:formatCode>
                <c:ptCount val="4"/>
                <c:pt idx="0">
                  <c:v>0.125</c:v>
                </c:pt>
                <c:pt idx="1">
                  <c:v>0.58333333333333337</c:v>
                </c:pt>
                <c:pt idx="2">
                  <c:v>0.21006944444444445</c:v>
                </c:pt>
                <c:pt idx="3">
                  <c:v>8.1597222222222224E-2</c:v>
                </c:pt>
              </c:numCache>
            </c:numRef>
          </c:val>
        </c:ser>
        <c:axId val="90088960"/>
        <c:axId val="90090880"/>
      </c:barChart>
      <c:catAx>
        <c:axId val="90088960"/>
        <c:scaling>
          <c:orientation val="minMax"/>
        </c:scaling>
        <c:axPos val="b"/>
        <c:title>
          <c:tx>
            <c:rich>
              <a:bodyPr/>
              <a:lstStyle/>
              <a:p>
                <a:pPr>
                  <a:defRPr sz="1200" b="1" i="0" u="none" strike="noStrike" baseline="0">
                    <a:solidFill>
                      <a:srgbClr val="000000"/>
                    </a:solidFill>
                    <a:latin typeface="Arial"/>
                    <a:ea typeface="Arial"/>
                    <a:cs typeface="Arial"/>
                  </a:defRPr>
                </a:pPr>
                <a:r>
                  <a:rPr lang="en-US" altLang="en-US"/>
                  <a:t>Threshold Cycle Value Range</a:t>
                </a:r>
              </a:p>
            </c:rich>
          </c:tx>
          <c:layout>
            <c:manualLayout>
              <c:xMode val="edge"/>
              <c:yMode val="edge"/>
              <c:x val="0.35413153456998314"/>
              <c:y val="0.8858146454210454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zh-CN"/>
          </a:p>
        </c:txPr>
        <c:crossAx val="90090880"/>
        <c:crosses val="autoZero"/>
        <c:auto val="1"/>
        <c:lblAlgn val="ctr"/>
        <c:lblOffset val="100"/>
        <c:tickLblSkip val="1"/>
        <c:tickMarkSkip val="1"/>
      </c:catAx>
      <c:valAx>
        <c:axId val="90090880"/>
        <c:scaling>
          <c:orientation val="minMax"/>
        </c:scaling>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US" altLang="en-US"/>
                  <a:t>Percentage of Genes</a:t>
                </a:r>
              </a:p>
            </c:rich>
          </c:tx>
          <c:layout>
            <c:manualLayout>
              <c:xMode val="edge"/>
              <c:yMode val="edge"/>
              <c:x val="8.431703204047257E-3"/>
              <c:y val="0.13840853834703903"/>
            </c:manualLayout>
          </c:layout>
          <c:spPr>
            <a:noFill/>
            <a:ln w="25400">
              <a:noFill/>
            </a:ln>
          </c:spPr>
        </c:title>
        <c:numFmt formatCode="0%"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zh-CN"/>
          </a:p>
        </c:txPr>
        <c:crossAx val="90088960"/>
        <c:crosses val="autoZero"/>
        <c:crossBetween val="between"/>
        <c:majorUnit val="0.1"/>
        <c:minorUnit val="0.05"/>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zh-CN"/>
    </a:p>
  </c:txPr>
  <c:printSettings>
    <c:headerFooter alignWithMargins="0"/>
    <c:pageMargins b="1" l="0.75000000000000211" r="0.750000000000002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chart>
    <c:view3D>
      <c:rotX val="14"/>
      <c:hPercent val="100"/>
      <c:rotY val="33"/>
      <c:depthPercent val="100"/>
      <c:perspective val="30"/>
    </c:view3D>
    <c:floor>
      <c:spPr>
        <a:noFill/>
        <a:ln w="9525">
          <a:noFill/>
        </a:ln>
      </c:spPr>
    </c:floor>
    <c:sideWall>
      <c:spPr>
        <a:gradFill rotWithShape="0">
          <a:gsLst>
            <a:gs pos="0">
              <a:srgbClr val="FFFF00"/>
            </a:gs>
            <a:gs pos="100000">
              <a:srgbClr val="FFFFFF"/>
            </a:gs>
          </a:gsLst>
          <a:lin ang="5400000" scaled="1"/>
        </a:gradFill>
        <a:ln w="3175">
          <a:solidFill>
            <a:srgbClr val="000000"/>
          </a:solidFill>
          <a:prstDash val="solid"/>
        </a:ln>
      </c:spPr>
    </c:sideWall>
    <c:backWall>
      <c:spPr>
        <a:gradFill rotWithShape="0">
          <a:gsLst>
            <a:gs pos="0">
              <a:srgbClr val="FFFF00"/>
            </a:gs>
            <a:gs pos="100000">
              <a:srgbClr val="FFFFFF"/>
            </a:gs>
          </a:gsLst>
          <a:lin ang="5400000" scaled="1"/>
        </a:gradFill>
        <a:ln w="3175">
          <a:solidFill>
            <a:srgbClr val="000000"/>
          </a:solidFill>
          <a:prstDash val="solid"/>
        </a:ln>
      </c:spPr>
    </c:backWall>
    <c:plotArea>
      <c:layout/>
      <c:bar3DChart>
        <c:barDir val="col"/>
        <c:grouping val="standard"/>
        <c:ser>
          <c:idx val="0"/>
          <c:order val="0"/>
          <c:tx>
            <c:strRef>
              <c:f>'Data for 3D Profile'!$B$1</c:f>
              <c:strCache>
                <c:ptCount val="1"/>
                <c:pt idx="0">
                  <c:v>A</c:v>
                </c:pt>
              </c:strCache>
            </c:strRef>
          </c:tx>
          <c:spPr>
            <a:solidFill>
              <a:srgbClr val="9999FF"/>
            </a:solidFill>
            <a:ln w="12700">
              <a:solidFill>
                <a:srgbClr val="000000"/>
              </a:solidFill>
              <a:prstDash val="solid"/>
            </a:ln>
          </c:spPr>
          <c:cat>
            <c:numRef>
              <c:f>'Data for 3D Profile'!$A$2:$A$25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'Data for 3D Profile'!$B$2:$B$25</c:f>
              <c:numCache>
                <c:formatCode>0.00</c:formatCode>
                <c:ptCount val="24"/>
                <c:pt idx="0">
                  <c:v>1.1769067372187665</c:v>
                </c:pt>
                <c:pt idx="1">
                  <c:v>1.6151483336000823</c:v>
                </c:pt>
                <c:pt idx="2">
                  <c:v>5.1396377042193082</c:v>
                </c:pt>
                <c:pt idx="3">
                  <c:v>3.3364949802790518</c:v>
                </c:pt>
                <c:pt idx="4">
                  <c:v>1.2938466778861022</c:v>
                </c:pt>
                <c:pt idx="5">
                  <c:v>0.87964907592243469</c:v>
                </c:pt>
                <c:pt idx="6">
                  <c:v>2.4822813880086581</c:v>
                </c:pt>
                <c:pt idx="7">
                  <c:v>2.0023118257076455</c:v>
                </c:pt>
                <c:pt idx="8">
                  <c:v>0.79278413661028402</c:v>
                </c:pt>
                <c:pt idx="9">
                  <c:v>12.028070577900843</c:v>
                </c:pt>
                <c:pt idx="10">
                  <c:v>6.5811209358582499</c:v>
                </c:pt>
                <c:pt idx="11">
                  <c:v>30.449219293435792</c:v>
                </c:pt>
                <c:pt idx="12">
                  <c:v>9.839343520893001E-3</c:v>
                </c:pt>
                <c:pt idx="13">
                  <c:v>47.267536727251183</c:v>
                </c:pt>
                <c:pt idx="14">
                  <c:v>23.14739244380268</c:v>
                </c:pt>
                <c:pt idx="15">
                  <c:v>13.636905933230105</c:v>
                </c:pt>
                <c:pt idx="16">
                  <c:v>1.8660236886098594E-2</c:v>
                </c:pt>
                <c:pt idx="17">
                  <c:v>246.61403745163923</c:v>
                </c:pt>
                <c:pt idx="18">
                  <c:v>0.23316844167842038</c:v>
                </c:pt>
                <c:pt idx="19">
                  <c:v>4.1682576142662677</c:v>
                </c:pt>
                <c:pt idx="20">
                  <c:v>0.4463078574165506</c:v>
                </c:pt>
                <c:pt idx="21">
                  <c:v>35.822094237816636</c:v>
                </c:pt>
                <c:pt idx="22">
                  <c:v>46.616790581256041</c:v>
                </c:pt>
                <c:pt idx="23">
                  <c:v>27.40013528272852</c:v>
                </c:pt>
              </c:numCache>
            </c:numRef>
          </c:val>
        </c:ser>
        <c:ser>
          <c:idx val="1"/>
          <c:order val="1"/>
          <c:tx>
            <c:strRef>
              <c:f>'Data for 3D Profile'!$C$1</c:f>
              <c:strCache>
                <c:ptCount val="1"/>
                <c:pt idx="0">
                  <c:v>B</c:v>
                </c:pt>
              </c:strCache>
            </c:strRef>
          </c:tx>
          <c:spPr>
            <a:solidFill>
              <a:srgbClr val="99CCFF"/>
            </a:solidFill>
            <a:ln w="12700">
              <a:solidFill>
                <a:srgbClr val="000000"/>
              </a:solidFill>
              <a:prstDash val="solid"/>
            </a:ln>
          </c:spPr>
          <c:cat>
            <c:numRef>
              <c:f>'Data for 3D Profile'!$A$2:$A$25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'Data for 3D Profile'!$C$2:$C$25</c:f>
              <c:numCache>
                <c:formatCode>0.00</c:formatCode>
                <c:ptCount val="24"/>
                <c:pt idx="0">
                  <c:v>14.77411697167031</c:v>
                </c:pt>
                <c:pt idx="1">
                  <c:v>7.772255529228838</c:v>
                </c:pt>
                <c:pt idx="2">
                  <c:v>2.025577568432289</c:v>
                </c:pt>
                <c:pt idx="3">
                  <c:v>1.0388591032976635</c:v>
                </c:pt>
                <c:pt idx="4">
                  <c:v>0.88168384659936339</c:v>
                </c:pt>
                <c:pt idx="5">
                  <c:v>2.1559643660857075</c:v>
                </c:pt>
                <c:pt idx="6">
                  <c:v>4.8736410547007551</c:v>
                </c:pt>
                <c:pt idx="7">
                  <c:v>6.2862058816740798E-2</c:v>
                </c:pt>
                <c:pt idx="8">
                  <c:v>4.6967625769004355</c:v>
                </c:pt>
                <c:pt idx="9">
                  <c:v>2.8316965400157854</c:v>
                </c:pt>
                <c:pt idx="10">
                  <c:v>3.6342726734955271</c:v>
                </c:pt>
                <c:pt idx="11">
                  <c:v>2.6298855204101406</c:v>
                </c:pt>
                <c:pt idx="12">
                  <c:v>51.964139070983265</c:v>
                </c:pt>
                <c:pt idx="13">
                  <c:v>1.6656798214069894</c:v>
                </c:pt>
                <c:pt idx="14">
                  <c:v>6.1735961497895993</c:v>
                </c:pt>
                <c:pt idx="15">
                  <c:v>2.7510212828535087E-2</c:v>
                </c:pt>
                <c:pt idx="16">
                  <c:v>704.00625870895294</c:v>
                </c:pt>
                <c:pt idx="17">
                  <c:v>0.46958051289232355</c:v>
                </c:pt>
                <c:pt idx="18">
                  <c:v>2.5777477820593933</c:v>
                </c:pt>
                <c:pt idx="19">
                  <c:v>0.35423478118235269</c:v>
                </c:pt>
                <c:pt idx="20">
                  <c:v>0.32671647501585599</c:v>
                </c:pt>
                <c:pt idx="21">
                  <c:v>529.85156553934178</c:v>
                </c:pt>
                <c:pt idx="22">
                  <c:v>0.9566818354009814</c:v>
                </c:pt>
                <c:pt idx="23">
                  <c:v>3.0524492324631707E-2</c:v>
                </c:pt>
              </c:numCache>
            </c:numRef>
          </c:val>
        </c:ser>
        <c:ser>
          <c:idx val="2"/>
          <c:order val="2"/>
          <c:tx>
            <c:strRef>
              <c:f>'Data for 3D Profile'!$D$1</c:f>
              <c:strCache>
                <c:ptCount val="1"/>
                <c:pt idx="0">
                  <c:v>C</c:v>
                </c:pt>
              </c:strCache>
            </c:strRef>
          </c:tx>
          <c:spPr>
            <a:solidFill>
              <a:srgbClr val="00CCFF"/>
            </a:solidFill>
            <a:ln w="12700">
              <a:solidFill>
                <a:srgbClr val="000000"/>
              </a:solidFill>
              <a:prstDash val="solid"/>
            </a:ln>
          </c:spPr>
          <c:cat>
            <c:numRef>
              <c:f>'Data for 3D Profile'!$A$2:$A$25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'Data for 3D Profile'!$D$2:$D$25</c:f>
              <c:numCache>
                <c:formatCode>0.00</c:formatCode>
                <c:ptCount val="24"/>
                <c:pt idx="0">
                  <c:v>0.75349334073728547</c:v>
                </c:pt>
                <c:pt idx="1">
                  <c:v>0.40565729369808429</c:v>
                </c:pt>
                <c:pt idx="2">
                  <c:v>10.617213938708533</c:v>
                </c:pt>
                <c:pt idx="3">
                  <c:v>2.0396665746032867</c:v>
                </c:pt>
                <c:pt idx="4">
                  <c:v>0.89605964191195331</c:v>
                </c:pt>
                <c:pt idx="5">
                  <c:v>0.96259444310175213</c:v>
                </c:pt>
                <c:pt idx="6">
                  <c:v>0.25319719605403612</c:v>
                </c:pt>
                <c:pt idx="7">
                  <c:v>6.4605933344003175</c:v>
                </c:pt>
                <c:pt idx="8">
                  <c:v>3.14196403496166</c:v>
                </c:pt>
                <c:pt idx="9">
                  <c:v>14.172280305637756</c:v>
                </c:pt>
                <c:pt idx="10">
                  <c:v>1.179629112975098</c:v>
                </c:pt>
                <c:pt idx="11">
                  <c:v>3.9953816869521144</c:v>
                </c:pt>
                <c:pt idx="12">
                  <c:v>652.32379481581847</c:v>
                </c:pt>
                <c:pt idx="13">
                  <c:v>5.9930924707358127E-2</c:v>
                </c:pt>
                <c:pt idx="14">
                  <c:v>76.786339953132185</c:v>
                </c:pt>
                <c:pt idx="15">
                  <c:v>1.0792037757511934E-2</c:v>
                </c:pt>
                <c:pt idx="16">
                  <c:v>1.4873846389067304</c:v>
                </c:pt>
                <c:pt idx="17">
                  <c:v>45.2374105394426</c:v>
                </c:pt>
                <c:pt idx="18">
                  <c:v>14.683368932966385</c:v>
                </c:pt>
                <c:pt idx="19">
                  <c:v>6.7401363546157693</c:v>
                </c:pt>
                <c:pt idx="20">
                  <c:v>4.2069590576146059</c:v>
                </c:pt>
                <c:pt idx="21">
                  <c:v>11.12791277194064</c:v>
                </c:pt>
                <c:pt idx="22">
                  <c:v>0.55585395247521852</c:v>
                </c:pt>
                <c:pt idx="23">
                  <c:v>48.934422810107179</c:v>
                </c:pt>
              </c:numCache>
            </c:numRef>
          </c:val>
        </c:ser>
        <c:ser>
          <c:idx val="3"/>
          <c:order val="3"/>
          <c:tx>
            <c:strRef>
              <c:f>'Data for 3D Profile'!$E$1</c:f>
              <c:strCache>
                <c:ptCount val="1"/>
                <c:pt idx="0">
                  <c:v>D</c:v>
                </c:pt>
              </c:strCache>
            </c:strRef>
          </c:tx>
          <c:spPr>
            <a:solidFill>
              <a:srgbClr val="00CCFF"/>
            </a:solidFill>
            <a:ln w="12700">
              <a:solidFill>
                <a:srgbClr val="000000"/>
              </a:solidFill>
              <a:prstDash val="solid"/>
            </a:ln>
          </c:spPr>
          <c:cat>
            <c:numRef>
              <c:f>'Data for 3D Profile'!$A$2:$A$25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'Data for 3D Profile'!$E$2:$E$25</c:f>
              <c:numCache>
                <c:formatCode>0.00</c:formatCode>
                <c:ptCount val="24"/>
                <c:pt idx="0">
                  <c:v>2.0302630571719504</c:v>
                </c:pt>
                <c:pt idx="1">
                  <c:v>3.3519485386717935</c:v>
                </c:pt>
                <c:pt idx="2">
                  <c:v>2.459445921535846</c:v>
                </c:pt>
                <c:pt idx="3">
                  <c:v>0.88576751910236007</c:v>
                </c:pt>
                <c:pt idx="4">
                  <c:v>0.60499704460964621</c:v>
                </c:pt>
                <c:pt idx="5">
                  <c:v>1.6452802339645631</c:v>
                </c:pt>
                <c:pt idx="6">
                  <c:v>0.50522572324338177</c:v>
                </c:pt>
                <c:pt idx="7">
                  <c:v>2.4311967757379311</c:v>
                </c:pt>
                <c:pt idx="8">
                  <c:v>5.1515265180392973</c:v>
                </c:pt>
                <c:pt idx="9">
                  <c:v>104.81247770373588</c:v>
                </c:pt>
                <c:pt idx="10">
                  <c:v>1.5351007386123354</c:v>
                </c:pt>
                <c:pt idx="11">
                  <c:v>3.5185963036897432</c:v>
                </c:pt>
                <c:pt idx="12">
                  <c:v>11.708176094224294</c:v>
                </c:pt>
                <c:pt idx="13">
                  <c:v>2.4793592038239661E-2</c:v>
                </c:pt>
                <c:pt idx="14">
                  <c:v>102.7345600544695</c:v>
                </c:pt>
                <c:pt idx="15">
                  <c:v>1.25652941477847</c:v>
                </c:pt>
                <c:pt idx="16">
                  <c:v>0.83476640420557224</c:v>
                </c:pt>
                <c:pt idx="17">
                  <c:v>3.3545310815665053</c:v>
                </c:pt>
                <c:pt idx="18">
                  <c:v>1.650356588553562</c:v>
                </c:pt>
                <c:pt idx="19">
                  <c:v>2.6258377547993281</c:v>
                </c:pt>
                <c:pt idx="20">
                  <c:v>18.372097557806555</c:v>
                </c:pt>
                <c:pt idx="21">
                  <c:v>143.61982615725705</c:v>
                </c:pt>
                <c:pt idx="22">
                  <c:v>0.36927763068164976</c:v>
                </c:pt>
                <c:pt idx="23">
                  <c:v>10.798640409058848</c:v>
                </c:pt>
              </c:numCache>
            </c:numRef>
          </c:val>
        </c:ser>
        <c:ser>
          <c:idx val="4"/>
          <c:order val="4"/>
          <c:tx>
            <c:strRef>
              <c:f>'Data for 3D Profile'!$F$1</c:f>
              <c:strCache>
                <c:ptCount val="1"/>
                <c:pt idx="0">
                  <c:v>E</c:v>
                </c:pt>
              </c:strCache>
            </c:strRef>
          </c:tx>
          <c:spPr>
            <a:solidFill>
              <a:srgbClr val="3366FF"/>
            </a:solidFill>
            <a:ln w="12700">
              <a:solidFill>
                <a:srgbClr val="000000"/>
              </a:solidFill>
              <a:prstDash val="solid"/>
            </a:ln>
          </c:spPr>
          <c:cat>
            <c:numRef>
              <c:f>'Data for 3D Profile'!$A$2:$A$25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'Data for 3D Profile'!$F$2:$F$25</c:f>
              <c:numCache>
                <c:formatCode>0.00</c:formatCode>
                <c:ptCount val="24"/>
                <c:pt idx="0">
                  <c:v>2.3866714860634444</c:v>
                </c:pt>
                <c:pt idx="1">
                  <c:v>4.526303528754001</c:v>
                </c:pt>
                <c:pt idx="2">
                  <c:v>0.81695772662054988</c:v>
                </c:pt>
                <c:pt idx="3">
                  <c:v>0.76577899854719123</c:v>
                </c:pt>
                <c:pt idx="4">
                  <c:v>2.6420662938553541</c:v>
                </c:pt>
                <c:pt idx="5">
                  <c:v>1.3240889103953963</c:v>
                </c:pt>
                <c:pt idx="6">
                  <c:v>2.4032720990536984</c:v>
                </c:pt>
                <c:pt idx="7">
                  <c:v>0.24288298528840127</c:v>
                </c:pt>
                <c:pt idx="8">
                  <c:v>0.3348685206110435</c:v>
                </c:pt>
                <c:pt idx="9">
                  <c:v>1.2297229607679212</c:v>
                </c:pt>
                <c:pt idx="10">
                  <c:v>2.3977257712915554</c:v>
                </c:pt>
                <c:pt idx="11">
                  <c:v>4.4025315207322633</c:v>
                </c:pt>
                <c:pt idx="12">
                  <c:v>7.8142700351057277</c:v>
                </c:pt>
                <c:pt idx="13">
                  <c:v>0.57945871348362343</c:v>
                </c:pt>
                <c:pt idx="14">
                  <c:v>3.6454858737655664</c:v>
                </c:pt>
                <c:pt idx="15">
                  <c:v>3.8178959304202893</c:v>
                </c:pt>
                <c:pt idx="16">
                  <c:v>1.8957618984299958</c:v>
                </c:pt>
                <c:pt idx="17">
                  <c:v>9.271339415737966</c:v>
                </c:pt>
                <c:pt idx="18">
                  <c:v>0.2120943034506067</c:v>
                </c:pt>
                <c:pt idx="19">
                  <c:v>0.28180669224550198</c:v>
                </c:pt>
                <c:pt idx="20">
                  <c:v>0.48501830807387486</c:v>
                </c:pt>
                <c:pt idx="21">
                  <c:v>10.798640409058839</c:v>
                </c:pt>
                <c:pt idx="22">
                  <c:v>4.2069590576146121</c:v>
                </c:pt>
                <c:pt idx="23">
                  <c:v>5.4873557542186049</c:v>
                </c:pt>
              </c:numCache>
            </c:numRef>
          </c:val>
        </c:ser>
        <c:ser>
          <c:idx val="5"/>
          <c:order val="5"/>
          <c:tx>
            <c:strRef>
              <c:f>'Data for 3D Profile'!$G$1</c:f>
              <c:strCache>
                <c:ptCount val="1"/>
                <c:pt idx="0">
                  <c:v>F</c:v>
                </c:pt>
              </c:strCache>
            </c:strRef>
          </c:tx>
          <c:spPr>
            <a:solidFill>
              <a:srgbClr val="3366FF"/>
            </a:solidFill>
            <a:ln w="12700">
              <a:solidFill>
                <a:srgbClr val="000000"/>
              </a:solidFill>
              <a:prstDash val="solid"/>
            </a:ln>
          </c:spPr>
          <c:cat>
            <c:numRef>
              <c:f>'Data for 3D Profile'!$A$2:$A$25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'Data for 3D Profile'!$G$2:$G$25</c:f>
              <c:numCache>
                <c:formatCode>0.00</c:formatCode>
                <c:ptCount val="24"/>
                <c:pt idx="0">
                  <c:v>6.9563635563183617</c:v>
                </c:pt>
                <c:pt idx="1">
                  <c:v>8.9279771410417723</c:v>
                </c:pt>
                <c:pt idx="2">
                  <c:v>1.4828095719850196</c:v>
                </c:pt>
                <c:pt idx="3">
                  <c:v>2.0115858821357078</c:v>
                </c:pt>
                <c:pt idx="4">
                  <c:v>0.76932583753239192</c:v>
                </c:pt>
                <c:pt idx="5">
                  <c:v>813.68880601515104</c:v>
                </c:pt>
                <c:pt idx="6">
                  <c:v>3.6511054412074397</c:v>
                </c:pt>
                <c:pt idx="7">
                  <c:v>9.2248334001835186E-2</c:v>
                </c:pt>
                <c:pt idx="8">
                  <c:v>2.2631517643769974</c:v>
                </c:pt>
                <c:pt idx="9">
                  <c:v>1.5493538438105514</c:v>
                </c:pt>
                <c:pt idx="10">
                  <c:v>5.7291985378313228</c:v>
                </c:pt>
                <c:pt idx="11">
                  <c:v>1.6077019814863016</c:v>
                </c:pt>
                <c:pt idx="12">
                  <c:v>69.044014425353723</c:v>
                </c:pt>
                <c:pt idx="13">
                  <c:v>4.9226816533962241</c:v>
                </c:pt>
                <c:pt idx="14">
                  <c:v>7.2361821751121165E-3</c:v>
                </c:pt>
                <c:pt idx="15">
                  <c:v>918.2720206749334</c:v>
                </c:pt>
                <c:pt idx="16">
                  <c:v>1.6276356417076128</c:v>
                </c:pt>
                <c:pt idx="17">
                  <c:v>788.39661819935156</c:v>
                </c:pt>
                <c:pt idx="18">
                  <c:v>6.8051830443518549E-2</c:v>
                </c:pt>
                <c:pt idx="19">
                  <c:v>3.0093344318490067</c:v>
                </c:pt>
                <c:pt idx="20">
                  <c:v>0.75581817227605441</c:v>
                </c:pt>
                <c:pt idx="21">
                  <c:v>0.4883918771941077</c:v>
                </c:pt>
                <c:pt idx="22">
                  <c:v>1266.0433694719291</c:v>
                </c:pt>
                <c:pt idx="23">
                  <c:v>1.4071516112598998</c:v>
                </c:pt>
              </c:numCache>
            </c:numRef>
          </c:val>
        </c:ser>
        <c:ser>
          <c:idx val="6"/>
          <c:order val="6"/>
          <c:tx>
            <c:strRef>
              <c:f>'Data for 3D Profile'!$H$1</c:f>
              <c:strCache>
                <c:ptCount val="1"/>
                <c:pt idx="0">
                  <c:v>G</c:v>
                </c:pt>
              </c:strCache>
            </c:strRef>
          </c:tx>
          <c:spPr>
            <a:solidFill>
              <a:srgbClr val="000080"/>
            </a:solidFill>
            <a:ln w="12700">
              <a:solidFill>
                <a:srgbClr val="000000"/>
              </a:solidFill>
              <a:prstDash val="solid"/>
            </a:ln>
          </c:spPr>
          <c:cat>
            <c:numRef>
              <c:f>'Data for 3D Profile'!$A$2:$A$25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'Data for 3D Profile'!$H$2:$H$25</c:f>
              <c:numCache>
                <c:formatCode>0.00</c:formatCode>
                <c:ptCount val="24"/>
                <c:pt idx="0">
                  <c:v>2.1460246785160515</c:v>
                </c:pt>
                <c:pt idx="1">
                  <c:v>2.4424572876104715</c:v>
                </c:pt>
                <c:pt idx="2">
                  <c:v>1.6002899594452751</c:v>
                </c:pt>
                <c:pt idx="3">
                  <c:v>0.75001949464290774</c:v>
                </c:pt>
                <c:pt idx="4">
                  <c:v>9.0317152384490331</c:v>
                </c:pt>
                <c:pt idx="5">
                  <c:v>2.1115952610184761</c:v>
                </c:pt>
                <c:pt idx="6">
                  <c:v>0.93195573192707704</c:v>
                </c:pt>
                <c:pt idx="7">
                  <c:v>2.8845241325230409</c:v>
                </c:pt>
                <c:pt idx="8">
                  <c:v>1.1006328801830649</c:v>
                </c:pt>
                <c:pt idx="9">
                  <c:v>1.9701880433030141</c:v>
                </c:pt>
                <c:pt idx="10">
                  <c:v>0.41132005849114095</c:v>
                </c:pt>
                <c:pt idx="11">
                  <c:v>1.6002899594452755</c:v>
                </c:pt>
                <c:pt idx="12">
                  <c:v>11.388015403221511</c:v>
                </c:pt>
                <c:pt idx="13">
                  <c:v>13.051205010935783</c:v>
                </c:pt>
                <c:pt idx="14">
                  <c:v>3.3647286373293287E-4</c:v>
                </c:pt>
                <c:pt idx="15">
                  <c:v>20.526908300745301</c:v>
                </c:pt>
                <c:pt idx="16">
                  <c:v>268.00407208700369</c:v>
                </c:pt>
                <c:pt idx="17">
                  <c:v>0.54190471734048939</c:v>
                </c:pt>
                <c:pt idx="18">
                  <c:v>1.1942551607103085</c:v>
                </c:pt>
                <c:pt idx="19">
                  <c:v>79.494204383637509</c:v>
                </c:pt>
                <c:pt idx="20">
                  <c:v>3.3790881057105926E-2</c:v>
                </c:pt>
                <c:pt idx="21">
                  <c:v>6.632002011676108</c:v>
                </c:pt>
                <c:pt idx="22">
                  <c:v>13.051205010935769</c:v>
                </c:pt>
                <c:pt idx="23">
                  <c:v>570.51108621097467</c:v>
                </c:pt>
              </c:numCache>
            </c:numRef>
          </c:val>
        </c:ser>
        <c:shape val="box"/>
        <c:axId val="90838528"/>
        <c:axId val="90840448"/>
        <c:axId val="90436928"/>
      </c:bar3DChart>
      <c:catAx>
        <c:axId val="90838528"/>
        <c:scaling>
          <c:orientation val="maxMin"/>
        </c:scaling>
        <c:axPos val="b"/>
        <c:title>
          <c:tx>
            <c:rich>
              <a:bodyPr/>
              <a:lstStyle/>
              <a:p>
                <a:pPr>
                  <a:defRPr sz="1525" b="1" i="0" u="none" strike="noStrike" baseline="0">
                    <a:solidFill>
                      <a:srgbClr val="000000"/>
                    </a:solidFill>
                    <a:latin typeface="Arial"/>
                    <a:ea typeface="Arial"/>
                    <a:cs typeface="Arial"/>
                  </a:defRPr>
                </a:pPr>
                <a:r>
                  <a:rPr lang="en-US" altLang="en-US"/>
                  <a:t>Column</a:t>
                </a:r>
              </a:p>
            </c:rich>
          </c:tx>
          <c:layout>
            <c:manualLayout>
              <c:xMode val="edge"/>
              <c:yMode val="edge"/>
              <c:x val="0.34628190899001132"/>
              <c:y val="0.92006525285481444"/>
            </c:manualLayout>
          </c:layout>
          <c:spPr>
            <a:noFill/>
            <a:ln w="25400">
              <a:noFill/>
            </a:ln>
          </c:spPr>
        </c:title>
        <c:numFmt formatCode="General" sourceLinked="1"/>
        <c:tickLblPos val="low"/>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zh-CN"/>
          </a:p>
        </c:txPr>
        <c:crossAx val="90840448"/>
        <c:crosses val="autoZero"/>
        <c:auto val="1"/>
        <c:lblAlgn val="ctr"/>
        <c:lblOffset val="100"/>
        <c:tickLblSkip val="1"/>
        <c:tickMarkSkip val="1"/>
        <c:noMultiLvlLbl val="1"/>
      </c:catAx>
      <c:valAx>
        <c:axId val="90840448"/>
        <c:scaling>
          <c:logBase val="10"/>
          <c:orientation val="minMax"/>
        </c:scaling>
        <c:axPos val="r"/>
        <c:majorGridlines>
          <c:spPr>
            <a:ln w="3175">
              <a:solidFill>
                <a:srgbClr val="000000"/>
              </a:solidFill>
              <a:prstDash val="sysDash"/>
            </a:ln>
          </c:spPr>
        </c:majorGridlines>
        <c:title>
          <c:tx>
            <c:rich>
              <a:bodyPr/>
              <a:lstStyle/>
              <a:p>
                <a:pPr>
                  <a:defRPr sz="1400" b="1" i="0" u="none" strike="noStrike" baseline="0">
                    <a:solidFill>
                      <a:srgbClr val="000000"/>
                    </a:solidFill>
                    <a:latin typeface="Arial"/>
                    <a:ea typeface="Arial"/>
                    <a:cs typeface="Arial"/>
                  </a:defRPr>
                </a:pPr>
                <a:r>
                  <a:rPr lang="en-US" altLang="en-US"/>
                  <a:t>Fold Difference (Test/Control)</a:t>
                </a:r>
              </a:p>
            </c:rich>
          </c:tx>
          <c:layout>
            <c:manualLayout>
              <c:xMode val="edge"/>
              <c:yMode val="edge"/>
              <c:x val="4.4395116537180909E-2"/>
              <c:y val="0.1729200652528548"/>
            </c:manualLayout>
          </c:layout>
          <c:spPr>
            <a:noFill/>
            <a:ln w="25400">
              <a:noFill/>
            </a:ln>
          </c:spPr>
        </c:title>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zh-CN"/>
          </a:p>
        </c:txPr>
        <c:crossAx val="90838528"/>
        <c:crosses val="autoZero"/>
        <c:crossBetween val="between"/>
      </c:valAx>
      <c:serAx>
        <c:axId val="90436928"/>
        <c:scaling>
          <c:orientation val="minMax"/>
        </c:scaling>
        <c:axPos val="b"/>
        <c:title>
          <c:tx>
            <c:rich>
              <a:bodyPr/>
              <a:lstStyle/>
              <a:p>
                <a:pPr>
                  <a:defRPr sz="1525" b="1" i="0" u="none" strike="noStrike" baseline="0">
                    <a:solidFill>
                      <a:srgbClr val="000000"/>
                    </a:solidFill>
                    <a:latin typeface="Arial"/>
                    <a:ea typeface="Arial"/>
                    <a:cs typeface="Arial"/>
                  </a:defRPr>
                </a:pPr>
                <a:r>
                  <a:rPr lang="en-US" altLang="en-US"/>
                  <a:t>Row</a:t>
                </a:r>
              </a:p>
            </c:rich>
          </c:tx>
          <c:layout>
            <c:manualLayout>
              <c:xMode val="edge"/>
              <c:yMode val="edge"/>
              <c:x val="0.74694783573807155"/>
              <c:y val="0.85807504078303465"/>
            </c:manualLayout>
          </c:layout>
          <c:spPr>
            <a:noFill/>
            <a:ln w="25400">
              <a:noFill/>
            </a:ln>
          </c:spPr>
        </c:title>
        <c:numFmt formatCode="General" sourceLinked="1"/>
        <c:tickLblPos val="low"/>
        <c:spPr>
          <a:ln w="3175">
            <a:solidFill>
              <a:srgbClr val="000000"/>
            </a:solidFill>
            <a:prstDash val="solid"/>
          </a:ln>
        </c:spPr>
        <c:txPr>
          <a:bodyPr rot="-5400000" vert="horz"/>
          <a:lstStyle/>
          <a:p>
            <a:pPr>
              <a:defRPr sz="600" b="0" i="0" u="none" strike="noStrike" baseline="0">
                <a:solidFill>
                  <a:srgbClr val="000000"/>
                </a:solidFill>
                <a:latin typeface="Arial"/>
                <a:ea typeface="Arial"/>
                <a:cs typeface="Arial"/>
              </a:defRPr>
            </a:pPr>
            <a:endParaRPr lang="zh-CN"/>
          </a:p>
        </c:txPr>
        <c:crossAx val="90840448"/>
        <c:crosses val="autoZero"/>
        <c:tickLblSkip val="2"/>
        <c:tickMarkSkip val="1"/>
      </c:serAx>
      <c:spPr>
        <a:noFill/>
        <a:ln w="25400">
          <a:noFill/>
        </a:ln>
      </c:spPr>
    </c:plotArea>
    <c:plotVisOnly val="1"/>
    <c:dispBlanksAs val="gap"/>
  </c:chart>
  <c:spPr>
    <a:noFill/>
    <a:ln w="9525">
      <a:noFill/>
    </a:ln>
  </c:spPr>
  <c:txPr>
    <a:bodyPr/>
    <a:lstStyle/>
    <a:p>
      <a:pPr>
        <a:defRPr sz="1525" b="0" i="0" u="none" strike="noStrike" baseline="0">
          <a:solidFill>
            <a:srgbClr val="000000"/>
          </a:solidFill>
          <a:latin typeface="Arial"/>
          <a:ea typeface="Arial"/>
          <a:cs typeface="Arial"/>
        </a:defRPr>
      </a:pPr>
      <a:endParaRPr lang="zh-CN"/>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zh-CN"/>
  <c:chart>
    <c:plotArea>
      <c:layout>
        <c:manualLayout>
          <c:layoutTarget val="inner"/>
          <c:xMode val="edge"/>
          <c:yMode val="edge"/>
          <c:x val="0.13670482564713296"/>
          <c:y val="4.0439942341488462E-2"/>
          <c:w val="0.83856740610375469"/>
          <c:h val="0.78538624863206286"/>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xVal>
            <c:numRef>
              <c:f>'Scatter Plot'!$N$7:$N$450</c:f>
              <c:numCache>
                <c:formatCode>0.0000</c:formatCode>
                <c:ptCount val="444"/>
                <c:pt idx="0">
                  <c:v>0.3913867081495504</c:v>
                </c:pt>
                <c:pt idx="1">
                  <c:v>1.543049437233161E-3</c:v>
                </c:pt>
                <c:pt idx="2">
                  <c:v>9.1839680178406932E-3</c:v>
                </c:pt>
                <c:pt idx="3">
                  <c:v>4.1234622211652985E-2</c:v>
                </c:pt>
                <c:pt idx="4">
                  <c:v>0.28126462117220219</c:v>
                </c:pt>
                <c:pt idx="5">
                  <c:v>3.8613828920035054E-3</c:v>
                </c:pt>
                <c:pt idx="6">
                  <c:v>0.24827312385925907</c:v>
                </c:pt>
                <c:pt idx="7">
                  <c:v>1.8710604759670773E-2</c:v>
                </c:pt>
                <c:pt idx="8">
                  <c:v>6.3665988122330819E-2</c:v>
                </c:pt>
                <c:pt idx="9">
                  <c:v>1.5288543287091802E-3</c:v>
                </c:pt>
                <c:pt idx="10">
                  <c:v>5.3856393319756972E-3</c:v>
                </c:pt>
                <c:pt idx="11">
                  <c:v>5.3360947529468607E-3</c:v>
                </c:pt>
                <c:pt idx="12">
                  <c:v>6.4046406124239992E-3</c:v>
                </c:pt>
                <c:pt idx="13">
                  <c:v>2.7712230911349715E-2</c:v>
                </c:pt>
                <c:pt idx="14">
                  <c:v>1.4748036135651475E-2</c:v>
                </c:pt>
                <c:pt idx="15">
                  <c:v>5.6719947207322575E-2</c:v>
                </c:pt>
                <c:pt idx="16">
                  <c:v>1.1453466301092556E-3</c:v>
                </c:pt>
                <c:pt idx="17">
                  <c:v>0.24204267399572099</c:v>
                </c:pt>
                <c:pt idx="18">
                  <c:v>1.5092755139450737E-2</c:v>
                </c:pt>
                <c:pt idx="19">
                  <c:v>0.40053493879481128</c:v>
                </c:pt>
                <c:pt idx="20">
                  <c:v>1.9550283429589848E-2</c:v>
                </c:pt>
                <c:pt idx="21">
                  <c:v>1.4598137193700576E-3</c:v>
                </c:pt>
                <c:pt idx="22">
                  <c:v>0.13773813948457639</c:v>
                </c:pt>
                <c:pt idx="23">
                  <c:v>3.2426864348742111E-2</c:v>
                </c:pt>
                <c:pt idx="24">
                  <c:v>8.5014703446887284E-4</c:v>
                </c:pt>
                <c:pt idx="25">
                  <c:v>0.88474483117964664</c:v>
                </c:pt>
                <c:pt idx="26">
                  <c:v>3.232053213671926E-3</c:v>
                </c:pt>
                <c:pt idx="27">
                  <c:v>7.8745065618429588E-2</c:v>
                </c:pt>
                <c:pt idx="28">
                  <c:v>6.137760617782364E-4</c:v>
                </c:pt>
                <c:pt idx="29">
                  <c:v>6.137760617782364E-4</c:v>
                </c:pt>
                <c:pt idx="30">
                  <c:v>7.0969026816929848E-2</c:v>
                </c:pt>
                <c:pt idx="31">
                  <c:v>0.10438598992854635</c:v>
                </c:pt>
                <c:pt idx="32">
                  <c:v>0.14492047385944867</c:v>
                </c:pt>
                <c:pt idx="33">
                  <c:v>2.7840584941885595E-2</c:v>
                </c:pt>
                <c:pt idx="34">
                  <c:v>0.16996779660160627</c:v>
                </c:pt>
                <c:pt idx="35">
                  <c:v>1.5303442149795754E-2</c:v>
                </c:pt>
                <c:pt idx="36">
                  <c:v>0.23871040097760418</c:v>
                </c:pt>
                <c:pt idx="37">
                  <c:v>0.53961411825221339</c:v>
                </c:pt>
                <c:pt idx="38">
                  <c:v>3.5205096195735546E-3</c:v>
                </c:pt>
                <c:pt idx="39">
                  <c:v>0.26425451014034523</c:v>
                </c:pt>
                <c:pt idx="40">
                  <c:v>0.35519093478224389</c:v>
                </c:pt>
                <c:pt idx="41">
                  <c:v>0.11662912394210095</c:v>
                </c:pt>
                <c:pt idx="42">
                  <c:v>0.50115658092108661</c:v>
                </c:pt>
                <c:pt idx="43">
                  <c:v>0.22016646839903709</c:v>
                </c:pt>
                <c:pt idx="44">
                  <c:v>7.2627849184865007E-2</c:v>
                </c:pt>
                <c:pt idx="45">
                  <c:v>8.2388955430938594E-3</c:v>
                </c:pt>
                <c:pt idx="46">
                  <c:v>0.4988460882635119</c:v>
                </c:pt>
                <c:pt idx="47">
                  <c:v>3.3882089696919332E-2</c:v>
                </c:pt>
                <c:pt idx="48">
                  <c:v>9.921256574801246E-2</c:v>
                </c:pt>
                <c:pt idx="49">
                  <c:v>0.11084892364539883</c:v>
                </c:pt>
                <c:pt idx="50">
                  <c:v>5.0883204225356256E-2</c:v>
                </c:pt>
                <c:pt idx="51">
                  <c:v>0.15676405119378267</c:v>
                </c:pt>
                <c:pt idx="52">
                  <c:v>0.14660436865398488</c:v>
                </c:pt>
                <c:pt idx="53">
                  <c:v>0.13584185781575736</c:v>
                </c:pt>
                <c:pt idx="54">
                  <c:v>0.33915108186191828</c:v>
                </c:pt>
                <c:pt idx="55">
                  <c:v>0.19166604308370011</c:v>
                </c:pt>
                <c:pt idx="56">
                  <c:v>0.10438598992854616</c:v>
                </c:pt>
                <c:pt idx="57">
                  <c:v>2.6644840367748661E-2</c:v>
                </c:pt>
                <c:pt idx="58">
                  <c:v>7.7660959030370805E-2</c:v>
                </c:pt>
                <c:pt idx="59">
                  <c:v>4.8027349415250394E-2</c:v>
                </c:pt>
                <c:pt idx="60">
                  <c:v>2.4518253059273479E-2</c:v>
                </c:pt>
                <c:pt idx="61">
                  <c:v>0.1227107319058445</c:v>
                </c:pt>
                <c:pt idx="62">
                  <c:v>0.26364465737900328</c:v>
                </c:pt>
                <c:pt idx="63">
                  <c:v>6.137760617782364E-4</c:v>
                </c:pt>
                <c:pt idx="64">
                  <c:v>0.47412301558724906</c:v>
                </c:pt>
                <c:pt idx="65">
                  <c:v>6.137760617782364E-4</c:v>
                </c:pt>
                <c:pt idx="66">
                  <c:v>8.5772956902736258E-2</c:v>
                </c:pt>
                <c:pt idx="67">
                  <c:v>4.0949793870573882E-2</c:v>
                </c:pt>
                <c:pt idx="68">
                  <c:v>3.5239403970181431E-2</c:v>
                </c:pt>
                <c:pt idx="69">
                  <c:v>1.112539215310213E-2</c:v>
                </c:pt>
                <c:pt idx="70">
                  <c:v>6.137760617782364E-4</c:v>
                </c:pt>
                <c:pt idx="71">
                  <c:v>0.31280453487343785</c:v>
                </c:pt>
                <c:pt idx="72">
                  <c:v>0.13273922549529477</c:v>
                </c:pt>
                <c:pt idx="73">
                  <c:v>0.400534938794811</c:v>
                </c:pt>
                <c:pt idx="74">
                  <c:v>2.1140360811227619</c:v>
                </c:pt>
                <c:pt idx="75">
                  <c:v>6.137760617782364E-4</c:v>
                </c:pt>
                <c:pt idx="76">
                  <c:v>9.0278287130015819E-4</c:v>
                </c:pt>
                <c:pt idx="77">
                  <c:v>7.4153914681780481E-2</c:v>
                </c:pt>
                <c:pt idx="78">
                  <c:v>2.7904984720636957E-2</c:v>
                </c:pt>
                <c:pt idx="79">
                  <c:v>7.4769555240148588E-3</c:v>
                </c:pt>
                <c:pt idx="80">
                  <c:v>0.34949248354475487</c:v>
                </c:pt>
                <c:pt idx="81">
                  <c:v>3.8792675603009212E-3</c:v>
                </c:pt>
                <c:pt idx="82">
                  <c:v>4.047944537162336E-2</c:v>
                </c:pt>
                <c:pt idx="83">
                  <c:v>0.21365179356622491</c:v>
                </c:pt>
                <c:pt idx="84">
                  <c:v>0.34868591658760145</c:v>
                </c:pt>
                <c:pt idx="85">
                  <c:v>1.3747007656581935E-3</c:v>
                </c:pt>
                <c:pt idx="86">
                  <c:v>8.1819853345361446E-3</c:v>
                </c:pt>
                <c:pt idx="87">
                  <c:v>3.6735872071362793E-2</c:v>
                </c:pt>
                <c:pt idx="88">
                  <c:v>0.25057829046054314</c:v>
                </c:pt>
                <c:pt idx="89">
                  <c:v>3.4401010687349584E-3</c:v>
                </c:pt>
                <c:pt idx="90">
                  <c:v>0.22118620779491166</c:v>
                </c:pt>
                <c:pt idx="91">
                  <c:v>1.6669253796021223E-2</c:v>
                </c:pt>
                <c:pt idx="92">
                  <c:v>5.6719947207322575E-2</c:v>
                </c:pt>
                <c:pt idx="93">
                  <c:v>1.3620543616703173E-3</c:v>
                </c:pt>
                <c:pt idx="94">
                  <c:v>4.7980591772233449E-3</c:v>
                </c:pt>
                <c:pt idx="95">
                  <c:v>4.7539199752757479E-3</c:v>
                </c:pt>
                <c:pt idx="96">
                  <c:v>5.705886111758097E-3</c:v>
                </c:pt>
                <c:pt idx="97">
                  <c:v>2.4688790995730542E-2</c:v>
                </c:pt>
                <c:pt idx="98">
                  <c:v>1.31390064883393E-2</c:v>
                </c:pt>
                <c:pt idx="99">
                  <c:v>5.0531728259991429E-2</c:v>
                </c:pt>
                <c:pt idx="100">
                  <c:v>1.0203878445906938E-3</c:v>
                </c:pt>
                <c:pt idx="101">
                  <c:v>0.21563550799804779</c:v>
                </c:pt>
                <c:pt idx="102">
                  <c:v>1.3446116206942674E-2</c:v>
                </c:pt>
                <c:pt idx="103">
                  <c:v>0.35683606354271669</c:v>
                </c:pt>
                <c:pt idx="104">
                  <c:v>1.7417322446701897E-2</c:v>
                </c:pt>
                <c:pt idx="105">
                  <c:v>1.3005461713104661E-3</c:v>
                </c:pt>
                <c:pt idx="106">
                  <c:v>0.12271073190584439</c:v>
                </c:pt>
                <c:pt idx="107">
                  <c:v>2.888905188160501E-2</c:v>
                </c:pt>
                <c:pt idx="108">
                  <c:v>7.5739490323912932E-4</c:v>
                </c:pt>
                <c:pt idx="109">
                  <c:v>0.78821803597923801</c:v>
                </c:pt>
                <c:pt idx="110">
                  <c:v>2.8794320650216846E-3</c:v>
                </c:pt>
                <c:pt idx="111">
                  <c:v>7.01538780193358E-2</c:v>
                </c:pt>
                <c:pt idx="112">
                  <c:v>5.4681230666345682E-4</c:v>
                </c:pt>
                <c:pt idx="113">
                  <c:v>5.4681230666345682E-4</c:v>
                </c:pt>
                <c:pt idx="114">
                  <c:v>6.3226215018870185E-2</c:v>
                </c:pt>
                <c:pt idx="115">
                  <c:v>9.2997344619152281E-2</c:v>
                </c:pt>
                <c:pt idx="116">
                  <c:v>0.12910946439367343</c:v>
                </c:pt>
                <c:pt idx="117">
                  <c:v>2.4803141437003125E-2</c:v>
                </c:pt>
                <c:pt idx="118">
                  <c:v>0.15142409211750893</c:v>
                </c:pt>
                <c:pt idx="119">
                  <c:v>1.3633816994387871E-2</c:v>
                </c:pt>
                <c:pt idx="120">
                  <c:v>0.21266679023771401</c:v>
                </c:pt>
                <c:pt idx="121">
                  <c:v>0.48074152624132638</c:v>
                </c:pt>
                <c:pt idx="122">
                  <c:v>3.1364175072788126E-3</c:v>
                </c:pt>
                <c:pt idx="123">
                  <c:v>0.23542400434683686</c:v>
                </c:pt>
                <c:pt idx="124">
                  <c:v>0.31643914849256999</c:v>
                </c:pt>
                <c:pt idx="125">
                  <c:v>0.10390473701784846</c:v>
                </c:pt>
                <c:pt idx="126">
                  <c:v>0.4464797555301912</c:v>
                </c:pt>
                <c:pt idx="127">
                  <c:v>0.19614602447418766</c:v>
                </c:pt>
                <c:pt idx="128">
                  <c:v>6.4704057740086127E-2</c:v>
                </c:pt>
                <c:pt idx="129">
                  <c:v>7.3400214782344706E-3</c:v>
                </c:pt>
                <c:pt idx="130">
                  <c:v>0.44442134058328536</c:v>
                </c:pt>
                <c:pt idx="131">
                  <c:v>3.0185510278901435E-2</c:v>
                </c:pt>
                <c:pt idx="132">
                  <c:v>8.8388347648318447E-2</c:v>
                </c:pt>
                <c:pt idx="133">
                  <c:v>9.8755163982922139E-2</c:v>
                </c:pt>
                <c:pt idx="134">
                  <c:v>4.5331781419242975E-2</c:v>
                </c:pt>
                <c:pt idx="135">
                  <c:v>0.13966089225902753</c:v>
                </c:pt>
                <c:pt idx="136">
                  <c:v>0.13060964410760886</c:v>
                </c:pt>
                <c:pt idx="137">
                  <c:v>0.12102133699786047</c:v>
                </c:pt>
                <c:pt idx="138">
                  <c:v>0.30214926408669224</c:v>
                </c:pt>
                <c:pt idx="139">
                  <c:v>0.17075503209429951</c:v>
                </c:pt>
                <c:pt idx="140">
                  <c:v>9.2997344619152114E-2</c:v>
                </c:pt>
                <c:pt idx="141">
                  <c:v>2.3737854128681252E-2</c:v>
                </c:pt>
                <c:pt idx="142">
                  <c:v>6.9188048849706779E-2</c:v>
                </c:pt>
                <c:pt idx="143">
                  <c:v>4.2787504029724734E-2</c:v>
                </c:pt>
                <c:pt idx="144">
                  <c:v>2.18432802215472E-2</c:v>
                </c:pt>
                <c:pt idx="145">
                  <c:v>0.10932283375697965</c:v>
                </c:pt>
                <c:pt idx="146">
                  <c:v>0.23488068730350298</c:v>
                </c:pt>
                <c:pt idx="147">
                  <c:v>5.4681230666345682E-4</c:v>
                </c:pt>
                <c:pt idx="148">
                  <c:v>0.42239558682751221</c:v>
                </c:pt>
                <c:pt idx="149">
                  <c:v>5.4681230666345682E-4</c:v>
                </c:pt>
                <c:pt idx="150">
                  <c:v>7.6415017355754303E-2</c:v>
                </c:pt>
                <c:pt idx="151">
                  <c:v>3.6482118867405378E-2</c:v>
                </c:pt>
                <c:pt idx="152">
                  <c:v>3.1394739825064209E-2</c:v>
                </c:pt>
                <c:pt idx="153">
                  <c:v>9.9115976080072742E-3</c:v>
                </c:pt>
                <c:pt idx="154">
                  <c:v>5.4681230666345682E-4</c:v>
                </c:pt>
                <c:pt idx="155">
                  <c:v>0.2786771591472309</c:v>
                </c:pt>
                <c:pt idx="156">
                  <c:v>0.11825720584069953</c:v>
                </c:pt>
                <c:pt idx="157">
                  <c:v>0.3568360635427163</c:v>
                </c:pt>
                <c:pt idx="158">
                  <c:v>1.8833920347746949</c:v>
                </c:pt>
                <c:pt idx="159">
                  <c:v>5.4681230666345682E-4</c:v>
                </c:pt>
                <c:pt idx="160">
                  <c:v>8.042881028003648E-4</c:v>
                </c:pt>
                <c:pt idx="161">
                  <c:v>6.6063627535086308E-2</c:v>
                </c:pt>
                <c:pt idx="162">
                  <c:v>2.486051511734122E-2</c:v>
                </c:pt>
                <c:pt idx="163">
                  <c:v>6.6612100919371644E-3</c:v>
                </c:pt>
                <c:pt idx="164">
                  <c:v>0.31136240558970568</c:v>
                </c:pt>
                <c:pt idx="165">
                  <c:v>3.4560344967954912E-3</c:v>
                </c:pt>
                <c:pt idx="166">
                  <c:v>3.6063085992611148E-2</c:v>
                </c:pt>
                <c:pt idx="167">
                  <c:v>0.1903421090165342</c:v>
                </c:pt>
              </c:numCache>
            </c:numRef>
          </c:xVal>
          <c:yVal>
            <c:numRef>
              <c:f>'Scatter Plot'!$M$7:$M$450</c:f>
              <c:numCache>
                <c:formatCode>0.0000</c:formatCode>
                <c:ptCount val="444"/>
                <c:pt idx="0">
                  <c:v>0.46062565367908098</c:v>
                </c:pt>
                <c:pt idx="1">
                  <c:v>2.4922537272096847E-3</c:v>
                </c:pt>
                <c:pt idx="2">
                  <c:v>4.7202268298838293E-2</c:v>
                </c:pt>
                <c:pt idx="3">
                  <c:v>0.13757911002288328</c:v>
                </c:pt>
                <c:pt idx="4">
                  <c:v>0.36391329571054687</c:v>
                </c:pt>
                <c:pt idx="5">
                  <c:v>3.396661892733582E-3</c:v>
                </c:pt>
                <c:pt idx="6">
                  <c:v>0.61628375449860706</c:v>
                </c:pt>
                <c:pt idx="7">
                  <c:v>3.7464465176430546E-2</c:v>
                </c:pt>
                <c:pt idx="8">
                  <c:v>5.0473385425002633E-2</c:v>
                </c:pt>
                <c:pt idx="9">
                  <c:v>1.8389167769043233E-2</c:v>
                </c:pt>
                <c:pt idx="10">
                  <c:v>3.5443543760646901E-2</c:v>
                </c:pt>
                <c:pt idx="11">
                  <c:v>0.16247991930303105</c:v>
                </c:pt>
                <c:pt idx="12">
                  <c:v>9.462290956946233E-2</c:v>
                </c:pt>
                <c:pt idx="13">
                  <c:v>0.21538653992800413</c:v>
                </c:pt>
                <c:pt idx="14">
                  <c:v>2.9873291174804445E-2</c:v>
                </c:pt>
                <c:pt idx="15">
                  <c:v>5.8924033494889942E-2</c:v>
                </c:pt>
                <c:pt idx="16">
                  <c:v>1.0098336225243467E-3</c:v>
                </c:pt>
                <c:pt idx="17">
                  <c:v>0.52183538020687414</c:v>
                </c:pt>
                <c:pt idx="18">
                  <c:v>7.3556671076172933E-2</c:v>
                </c:pt>
                <c:pt idx="19">
                  <c:v>2.5178450880679101E-2</c:v>
                </c:pt>
                <c:pt idx="20">
                  <c:v>9.1823039579894294E-2</c:v>
                </c:pt>
                <c:pt idx="21">
                  <c:v>4.1337494582077668E-3</c:v>
                </c:pt>
                <c:pt idx="22">
                  <c:v>0.50057795642691127</c:v>
                </c:pt>
                <c:pt idx="23">
                  <c:v>8.5278941023060675E-2</c:v>
                </c:pt>
                <c:pt idx="24">
                  <c:v>6.4058012911984716E-4</c:v>
                </c:pt>
                <c:pt idx="25">
                  <c:v>0.35890319382970393</c:v>
                </c:pt>
                <c:pt idx="26">
                  <c:v>3.4315400430845279E-2</c:v>
                </c:pt>
                <c:pt idx="27">
                  <c:v>0.16061367825685333</c:v>
                </c:pt>
                <c:pt idx="28">
                  <c:v>5.4997995813113544E-4</c:v>
                </c:pt>
                <c:pt idx="29">
                  <c:v>5.9081742637660806E-4</c:v>
                </c:pt>
                <c:pt idx="30">
                  <c:v>1.7969158596730334E-2</c:v>
                </c:pt>
                <c:pt idx="31">
                  <c:v>0.67439543073714525</c:v>
                </c:pt>
                <c:pt idx="32">
                  <c:v>0.45533491679598914</c:v>
                </c:pt>
                <c:pt idx="33">
                  <c:v>0.3945645736693203</c:v>
                </c:pt>
                <c:pt idx="34">
                  <c:v>0.20049896113948468</c:v>
                </c:pt>
                <c:pt idx="35">
                  <c:v>6.114309251262505E-2</c:v>
                </c:pt>
                <c:pt idx="36">
                  <c:v>0.48464490846753278</c:v>
                </c:pt>
                <c:pt idx="37">
                  <c:v>1.8087587551221751</c:v>
                </c:pt>
                <c:pt idx="38">
                  <c:v>8.6585030255878909E-3</c:v>
                </c:pt>
                <c:pt idx="39">
                  <c:v>0.23406806185862306</c:v>
                </c:pt>
                <c:pt idx="40">
                  <c:v>0.21488946581539514</c:v>
                </c:pt>
                <c:pt idx="41">
                  <c:v>0.1918875923265419</c:v>
                </c:pt>
                <c:pt idx="42">
                  <c:v>0.25319719605403634</c:v>
                </c:pt>
                <c:pt idx="43">
                  <c:v>0.53526800809734609</c:v>
                </c:pt>
                <c:pt idx="44">
                  <c:v>0.37414429102399083</c:v>
                </c:pt>
                <c:pt idx="45">
                  <c:v>0.86353905541393405</c:v>
                </c:pt>
                <c:pt idx="46">
                  <c:v>0.76577899854719134</c:v>
                </c:pt>
                <c:pt idx="47">
                  <c:v>0.1192173955688647</c:v>
                </c:pt>
                <c:pt idx="48">
                  <c:v>0.23678780172997607</c:v>
                </c:pt>
                <c:pt idx="49">
                  <c:v>0.50173587425475152</c:v>
                </c:pt>
                <c:pt idx="50">
                  <c:v>4.1569426847116203E-2</c:v>
                </c:pt>
                <c:pt idx="51">
                  <c:v>0.12004661813137552</c:v>
                </c:pt>
                <c:pt idx="52">
                  <c:v>0.38733846095263785</c:v>
                </c:pt>
                <c:pt idx="53">
                  <c:v>0.17986669750135251</c:v>
                </c:pt>
                <c:pt idx="54">
                  <c:v>0.81507233240262511</c:v>
                </c:pt>
                <c:pt idx="55">
                  <c:v>4.655242072258442E-2</c:v>
                </c:pt>
                <c:pt idx="56">
                  <c:v>3.4955582019891539E-2</c:v>
                </c:pt>
                <c:pt idx="57">
                  <c:v>3.276577198621651E-2</c:v>
                </c:pt>
                <c:pt idx="58">
                  <c:v>0.18620968289033771</c:v>
                </c:pt>
                <c:pt idx="59">
                  <c:v>0.2114419196578621</c:v>
                </c:pt>
                <c:pt idx="60">
                  <c:v>0.17055788204612121</c:v>
                </c:pt>
                <c:pt idx="61">
                  <c:v>1.0955586094158849</c:v>
                </c:pt>
                <c:pt idx="62">
                  <c:v>0.39093482156429699</c:v>
                </c:pt>
                <c:pt idx="63">
                  <c:v>1.2346632606659543E-3</c:v>
                </c:pt>
                <c:pt idx="64">
                  <c:v>0.3647550860600437</c:v>
                </c:pt>
                <c:pt idx="65">
                  <c:v>0.49942271086901474</c:v>
                </c:pt>
                <c:pt idx="66">
                  <c:v>0.31316610965603159</c:v>
                </c:pt>
                <c:pt idx="67">
                  <c:v>3.7775502622790025E-3</c:v>
                </c:pt>
                <c:pt idx="68">
                  <c:v>7.9752119270709868E-2</c:v>
                </c:pt>
                <c:pt idx="69">
                  <c:v>1.7237169096308531E-2</c:v>
                </c:pt>
                <c:pt idx="70">
                  <c:v>3.5164449156957398E-3</c:v>
                </c:pt>
                <c:pt idx="71">
                  <c:v>0.50289647053392694</c:v>
                </c:pt>
                <c:pt idx="72">
                  <c:v>0.2848616537200096</c:v>
                </c:pt>
                <c:pt idx="73">
                  <c:v>0.97828948020200035</c:v>
                </c:pt>
                <c:pt idx="74">
                  <c:v>3.3830707145257928</c:v>
                </c:pt>
                <c:pt idx="75">
                  <c:v>4.6034401167882697E-4</c:v>
                </c:pt>
                <c:pt idx="76">
                  <c:v>8.1536778157324102E-3</c:v>
                </c:pt>
                <c:pt idx="77">
                  <c:v>0.15658305482801607</c:v>
                </c:pt>
                <c:pt idx="78">
                  <c:v>2.6006210459735116E-2</c:v>
                </c:pt>
                <c:pt idx="79">
                  <c:v>2.1567458646822319E-2</c:v>
                </c:pt>
                <c:pt idx="80">
                  <c:v>0.38466291876619596</c:v>
                </c:pt>
                <c:pt idx="81">
                  <c:v>7.6428865640781295E-3</c:v>
                </c:pt>
                <c:pt idx="82">
                  <c:v>1.6650007837945065E-2</c:v>
                </c:pt>
                <c:pt idx="83">
                  <c:v>0.34190482006150441</c:v>
                </c:pt>
                <c:pt idx="84">
                  <c:v>3.430840514202854E-3</c:v>
                </c:pt>
                <c:pt idx="85">
                  <c:v>6.4978718929728979E-2</c:v>
                </c:pt>
                <c:pt idx="86">
                  <c:v>0.1893916255079463</c:v>
                </c:pt>
                <c:pt idx="87">
                  <c:v>0.50096363181234937</c:v>
                </c:pt>
                <c:pt idx="88">
                  <c:v>4.6758502585073549E-3</c:v>
                </c:pt>
                <c:pt idx="89">
                  <c:v>0.84837721380242714</c:v>
                </c:pt>
                <c:pt idx="90">
                  <c:v>5.1573643392298828E-2</c:v>
                </c:pt>
                <c:pt idx="91">
                  <c:v>6.9481744059402356E-2</c:v>
                </c:pt>
                <c:pt idx="92">
                  <c:v>2.5314558110880001E-2</c:v>
                </c:pt>
                <c:pt idx="93">
                  <c:v>4.879163970078329E-2</c:v>
                </c:pt>
                <c:pt idx="94">
                  <c:v>0.22367011986109434</c:v>
                </c:pt>
                <c:pt idx="95">
                  <c:v>0.13025805044582092</c:v>
                </c:pt>
                <c:pt idx="96">
                  <c:v>0.29650145943458972</c:v>
                </c:pt>
                <c:pt idx="97">
                  <c:v>4.1123620976522939E-2</c:v>
                </c:pt>
                <c:pt idx="98">
                  <c:v>8.1114919868472066E-2</c:v>
                </c:pt>
                <c:pt idx="99">
                  <c:v>1.3901385990260653E-3</c:v>
                </c:pt>
                <c:pt idx="100">
                  <c:v>0.7183594289023868</c:v>
                </c:pt>
                <c:pt idx="101">
                  <c:v>0.10125823244352002</c:v>
                </c:pt>
                <c:pt idx="102">
                  <c:v>3.4660696229759341E-2</c:v>
                </c:pt>
                <c:pt idx="103">
                  <c:v>0.12640374488702635</c:v>
                </c:pt>
                <c:pt idx="104">
                  <c:v>5.6905261940009876E-3</c:v>
                </c:pt>
                <c:pt idx="105">
                  <c:v>0.68909642492504752</c:v>
                </c:pt>
                <c:pt idx="106">
                  <c:v>0.11739512822308097</c:v>
                </c:pt>
                <c:pt idx="107">
                  <c:v>8.8182364242593927E-4</c:v>
                </c:pt>
                <c:pt idx="108">
                  <c:v>0.49406671745510844</c:v>
                </c:pt>
                <c:pt idx="109">
                  <c:v>4.7238635767253415E-2</c:v>
                </c:pt>
                <c:pt idx="110">
                  <c:v>0.22110104941670447</c:v>
                </c:pt>
                <c:pt idx="111">
                  <c:v>7.5710330042055851E-4</c:v>
                </c:pt>
                <c:pt idx="112">
                  <c:v>8.1332022529638211E-4</c:v>
                </c:pt>
                <c:pt idx="113">
                  <c:v>2.4736372804554381E-2</c:v>
                </c:pt>
                <c:pt idx="114">
                  <c:v>0.92837384135713108</c:v>
                </c:pt>
                <c:pt idx="115">
                  <c:v>0.62681478335027951</c:v>
                </c:pt>
                <c:pt idx="116">
                  <c:v>0.5431582306547349</c:v>
                </c:pt>
                <c:pt idx="117">
                  <c:v>0.27600719438107718</c:v>
                </c:pt>
                <c:pt idx="118">
                  <c:v>8.4169680103488922E-2</c:v>
                </c:pt>
                <c:pt idx="119">
                  <c:v>0.66716296531900077</c:v>
                </c:pt>
                <c:pt idx="120">
                  <c:v>2.4899402294966158</c:v>
                </c:pt>
                <c:pt idx="121">
                  <c:v>1.1919309277468133E-2</c:v>
                </c:pt>
                <c:pt idx="122">
                  <c:v>0.32221847275742471</c:v>
                </c:pt>
                <c:pt idx="123">
                  <c:v>0.29581718640673488</c:v>
                </c:pt>
                <c:pt idx="124">
                  <c:v>0.26415277013701577</c:v>
                </c:pt>
                <c:pt idx="125">
                  <c:v>0.3485516698483665</c:v>
                </c:pt>
                <c:pt idx="126">
                  <c:v>0.73685080619503474</c:v>
                </c:pt>
                <c:pt idx="127">
                  <c:v>0.51504763651811503</c:v>
                </c:pt>
                <c:pt idx="128">
                  <c:v>1.1887492611868107</c:v>
                </c:pt>
                <c:pt idx="129">
                  <c:v>1.0541726086945675</c:v>
                </c:pt>
                <c:pt idx="130">
                  <c:v>0.16411485967495815</c:v>
                </c:pt>
                <c:pt idx="131">
                  <c:v>0.32596247106580628</c:v>
                </c:pt>
                <c:pt idx="132">
                  <c:v>0.69069041648076268</c:v>
                </c:pt>
                <c:pt idx="133">
                  <c:v>5.7224540271408324E-2</c:v>
                </c:pt>
                <c:pt idx="134">
                  <c:v>0.16525636879647865</c:v>
                </c:pt>
                <c:pt idx="135">
                  <c:v>0.53321075219460767</c:v>
                </c:pt>
                <c:pt idx="136">
                  <c:v>0.2476047868667067</c:v>
                </c:pt>
                <c:pt idx="137">
                  <c:v>1.1220298918535712</c:v>
                </c:pt>
                <c:pt idx="138">
                  <c:v>6.4084137704580407E-2</c:v>
                </c:pt>
                <c:pt idx="139">
                  <c:v>4.8119910778769079E-2</c:v>
                </c:pt>
                <c:pt idx="140">
                  <c:v>4.5105414742544231E-2</c:v>
                </c:pt>
                <c:pt idx="141">
                  <c:v>0.25633655081832157</c:v>
                </c:pt>
                <c:pt idx="142">
                  <c:v>0.29107128878695621</c:v>
                </c:pt>
                <c:pt idx="143">
                  <c:v>0.23479025644616175</c:v>
                </c:pt>
                <c:pt idx="144">
                  <c:v>1.5081477547135484</c:v>
                </c:pt>
                <c:pt idx="145">
                  <c:v>0.53816150803276919</c:v>
                </c:pt>
                <c:pt idx="146">
                  <c:v>1.6996394427436911E-3</c:v>
                </c:pt>
                <c:pt idx="147">
                  <c:v>0.50212244176977383</c:v>
                </c:pt>
                <c:pt idx="148">
                  <c:v>0.68750611202046152</c:v>
                </c:pt>
                <c:pt idx="149">
                  <c:v>0.43110497336325609</c:v>
                </c:pt>
                <c:pt idx="150">
                  <c:v>5.2001818044323193E-3</c:v>
                </c:pt>
                <c:pt idx="151">
                  <c:v>0.10978689645449129</c:v>
                </c:pt>
                <c:pt idx="152">
                  <c:v>2.3728714873662286E-2</c:v>
                </c:pt>
                <c:pt idx="153">
                  <c:v>4.8407437617673001E-3</c:v>
                </c:pt>
                <c:pt idx="154">
                  <c:v>0.69228809519692069</c:v>
                </c:pt>
                <c:pt idx="155">
                  <c:v>0.39214101351535752</c:v>
                </c:pt>
                <c:pt idx="156">
                  <c:v>1.346714881655823</c:v>
                </c:pt>
                <c:pt idx="157">
                  <c:v>4.6571406205912984</c:v>
                </c:pt>
                <c:pt idx="158">
                  <c:v>6.3371031147243704E-4</c:v>
                </c:pt>
                <c:pt idx="159">
                  <c:v>1.1224366076599797E-2</c:v>
                </c:pt>
                <c:pt idx="160">
                  <c:v>0.21555248668162841</c:v>
                </c:pt>
                <c:pt idx="161">
                  <c:v>3.5800191405888318E-2</c:v>
                </c:pt>
                <c:pt idx="162">
                  <c:v>2.968979847680139E-2</c:v>
                </c:pt>
                <c:pt idx="163">
                  <c:v>0.52952759649080172</c:v>
                </c:pt>
                <c:pt idx="164">
                  <c:v>1.0521210012936117E-2</c:v>
                </c:pt>
                <c:pt idx="165">
                  <c:v>2.2920427735169724E-2</c:v>
                </c:pt>
                <c:pt idx="166">
                  <c:v>0.47066672861657416</c:v>
                </c:pt>
                <c:pt idx="167">
                  <c:v>108.59228336671069</c:v>
                </c:pt>
              </c:numCache>
            </c:numRef>
          </c:yVal>
        </c:ser>
        <c:ser>
          <c:idx val="1"/>
          <c:order val="1"/>
          <c:spPr>
            <a:ln w="28575">
              <a:noFill/>
            </a:ln>
          </c:spPr>
          <c:marker>
            <c:symbol val="square"/>
            <c:size val="5"/>
            <c:spPr>
              <a:solidFill>
                <a:srgbClr val="FFFFFF"/>
              </a:solidFill>
              <a:ln>
                <a:solidFill>
                  <a:srgbClr val="FFFFFF"/>
                </a:solidFill>
                <a:prstDash val="solid"/>
              </a:ln>
            </c:spPr>
          </c:marker>
          <c:trendline>
            <c:spPr>
              <a:ln w="12700">
                <a:solidFill>
                  <a:srgbClr val="FF00FF"/>
                </a:solidFill>
                <a:prstDash val="solid"/>
              </a:ln>
            </c:spPr>
            <c:trendlineType val="linear"/>
          </c:trendline>
          <c:xVal>
            <c:numRef>
              <c:f>'Scatter Plot'!$B$12:$B$13</c:f>
              <c:numCache>
                <c:formatCode>General</c:formatCode>
                <c:ptCount val="2"/>
                <c:pt idx="0">
                  <c:v>1E-4</c:v>
                </c:pt>
                <c:pt idx="1">
                  <c:v>10000</c:v>
                </c:pt>
              </c:numCache>
            </c:numRef>
          </c:xVal>
          <c:yVal>
            <c:numRef>
              <c:f>'Scatter Plot'!$C$12:$C$13</c:f>
              <c:numCache>
                <c:formatCode>General</c:formatCode>
                <c:ptCount val="2"/>
                <c:pt idx="0">
                  <c:v>4.0000000000000002E-4</c:v>
                </c:pt>
                <c:pt idx="1">
                  <c:v>40000</c:v>
                </c:pt>
              </c:numCache>
            </c:numRef>
          </c:yVal>
        </c:ser>
        <c:ser>
          <c:idx val="2"/>
          <c:order val="2"/>
          <c:spPr>
            <a:ln w="28575">
              <a:noFill/>
            </a:ln>
          </c:spPr>
          <c:marker>
            <c:symbol val="square"/>
            <c:size val="2"/>
            <c:spPr>
              <a:solidFill>
                <a:srgbClr val="FFFFFF"/>
              </a:solidFill>
              <a:ln>
                <a:solidFill>
                  <a:srgbClr val="FFFFFF"/>
                </a:solidFill>
                <a:prstDash val="solid"/>
              </a:ln>
            </c:spPr>
          </c:marker>
          <c:trendline>
            <c:spPr>
              <a:ln w="12700">
                <a:solidFill>
                  <a:srgbClr val="FF00FF"/>
                </a:solidFill>
                <a:prstDash val="solid"/>
              </a:ln>
            </c:spPr>
            <c:trendlineType val="linear"/>
          </c:trendline>
          <c:xVal>
            <c:numRef>
              <c:f>'Scatter Plot'!$D$12:$D$13</c:f>
              <c:numCache>
                <c:formatCode>General</c:formatCode>
                <c:ptCount val="2"/>
                <c:pt idx="0">
                  <c:v>4.0000000000000002E-4</c:v>
                </c:pt>
                <c:pt idx="1">
                  <c:v>40000</c:v>
                </c:pt>
              </c:numCache>
            </c:numRef>
          </c:xVal>
          <c:yVal>
            <c:numRef>
              <c:f>'Scatter Plot'!$E$12:$E$13</c:f>
              <c:numCache>
                <c:formatCode>General</c:formatCode>
                <c:ptCount val="2"/>
                <c:pt idx="0">
                  <c:v>1E-4</c:v>
                </c:pt>
                <c:pt idx="1">
                  <c:v>10000</c:v>
                </c:pt>
              </c:numCache>
            </c:numRef>
          </c:yVal>
        </c:ser>
        <c:ser>
          <c:idx val="3"/>
          <c:order val="3"/>
          <c:spPr>
            <a:ln w="3175">
              <a:solidFill>
                <a:srgbClr val="000000"/>
              </a:solidFill>
              <a:prstDash val="solid"/>
            </a:ln>
          </c:spPr>
          <c:marker>
            <c:symbol val="x"/>
            <c:size val="9"/>
            <c:spPr>
              <a:noFill/>
              <a:ln>
                <a:solidFill>
                  <a:srgbClr val="FFFFFF"/>
                </a:solidFill>
                <a:prstDash val="solid"/>
              </a:ln>
            </c:spPr>
          </c:marker>
          <c:xVal>
            <c:numRef>
              <c:f>'Scatter Plot'!$F$12:$F$13</c:f>
              <c:numCache>
                <c:formatCode>General</c:formatCode>
                <c:ptCount val="2"/>
                <c:pt idx="0">
                  <c:v>1E-4</c:v>
                </c:pt>
                <c:pt idx="1">
                  <c:v>10000</c:v>
                </c:pt>
              </c:numCache>
            </c:numRef>
          </c:xVal>
          <c:yVal>
            <c:numRef>
              <c:f>'Scatter Plot'!$F$12:$F$13</c:f>
              <c:numCache>
                <c:formatCode>General</c:formatCode>
                <c:ptCount val="2"/>
                <c:pt idx="0">
                  <c:v>1E-4</c:v>
                </c:pt>
                <c:pt idx="1">
                  <c:v>10000</c:v>
                </c:pt>
              </c:numCache>
            </c:numRef>
          </c:yVal>
        </c:ser>
        <c:axId val="90864256"/>
        <c:axId val="91157632"/>
      </c:scatterChart>
      <c:valAx>
        <c:axId val="90864256"/>
        <c:scaling>
          <c:logBase val="10"/>
          <c:orientation val="minMax"/>
        </c:scaling>
        <c:axPos val="b"/>
        <c:title>
          <c:tx>
            <c:rich>
              <a:bodyPr/>
              <a:lstStyle/>
              <a:p>
                <a:pPr>
                  <a:defRPr sz="1200" b="1" i="0" u="none" strike="noStrike" baseline="0">
                    <a:solidFill>
                      <a:srgbClr val="000000"/>
                    </a:solidFill>
                    <a:latin typeface="Arial"/>
                    <a:ea typeface="Arial"/>
                    <a:cs typeface="Arial"/>
                  </a:defRPr>
                </a:pPr>
                <a:r>
                  <a:rPr lang="en-US" altLang="en-US"/>
                  <a:t>Control Sample</a:t>
                </a:r>
              </a:p>
            </c:rich>
          </c:tx>
          <c:layout>
            <c:manualLayout>
              <c:xMode val="edge"/>
              <c:yMode val="edge"/>
              <c:x val="0.45179277744357355"/>
              <c:y val="0.93011867385423452"/>
            </c:manualLayout>
          </c:layout>
          <c:spPr>
            <a:noFill/>
            <a:ln w="25400">
              <a:noFill/>
            </a:ln>
          </c:spPr>
        </c:title>
        <c:numFmt formatCode="0.E+00" sourceLinked="0"/>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zh-CN"/>
          </a:p>
        </c:txPr>
        <c:crossAx val="91157632"/>
        <c:crossesAt val="1.0000000000000133E-12"/>
        <c:crossBetween val="midCat"/>
        <c:majorUnit val="10"/>
        <c:minorUnit val="10"/>
      </c:valAx>
      <c:valAx>
        <c:axId val="91157632"/>
        <c:scaling>
          <c:logBase val="10"/>
          <c:orientation val="minMax"/>
        </c:scaling>
        <c:axPos val="l"/>
        <c:title>
          <c:tx>
            <c:rich>
              <a:bodyPr/>
              <a:lstStyle/>
              <a:p>
                <a:pPr>
                  <a:defRPr sz="1200" b="1" i="0" u="none" strike="noStrike" baseline="0">
                    <a:solidFill>
                      <a:srgbClr val="000000"/>
                    </a:solidFill>
                    <a:latin typeface="Arial"/>
                    <a:ea typeface="Arial"/>
                    <a:cs typeface="Arial"/>
                  </a:defRPr>
                </a:pPr>
                <a:r>
                  <a:rPr lang="en-US" altLang="en-US"/>
                  <a:t>Test Sample</a:t>
                </a:r>
              </a:p>
            </c:rich>
          </c:tx>
          <c:layout>
            <c:manualLayout>
              <c:xMode val="edge"/>
              <c:yMode val="edge"/>
              <c:x val="8.3356601004349364E-3"/>
              <c:y val="0.32564795674988189"/>
            </c:manualLayout>
          </c:layout>
          <c:spPr>
            <a:noFill/>
            <a:ln w="25400">
              <a:noFill/>
            </a:ln>
          </c:spPr>
        </c:title>
        <c:numFmt formatCode="0.E+0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zh-CN"/>
          </a:p>
        </c:txPr>
        <c:crossAx val="90864256"/>
        <c:crossesAt val="1.0000000000000125E-11"/>
        <c:crossBetween val="midCat"/>
      </c:valAx>
      <c:spPr>
        <a:noFill/>
        <a:ln w="3175">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zh-CN"/>
    </a:p>
  </c:txPr>
  <c:printSettings>
    <c:headerFooter alignWithMargins="0"/>
    <c:pageMargins b="1" l="0.75000000000000211" r="0.750000000000002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chart>
    <c:plotArea>
      <c:layout>
        <c:manualLayout>
          <c:layoutTarget val="inner"/>
          <c:xMode val="edge"/>
          <c:yMode val="edge"/>
          <c:x val="0.13902870313269344"/>
          <c:y val="5.3719062458700402E-2"/>
          <c:w val="0.83919735264433204"/>
          <c:h val="0.82644711474923549"/>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xVal>
            <c:numRef>
              <c:f>'Volcano Plot'!$N$7:$N$443</c:f>
              <c:numCache>
                <c:formatCode>0.00</c:formatCode>
                <c:ptCount val="437"/>
                <c:pt idx="0">
                  <c:v>0.23499999999999893</c:v>
                </c:pt>
                <c:pt idx="1">
                  <c:v>0.6916666666666651</c:v>
                </c:pt>
                <c:pt idx="2">
                  <c:v>2.3616666666666668</c:v>
                </c:pt>
                <c:pt idx="3">
                  <c:v>1.7383333333333322</c:v>
                </c:pt>
                <c:pt idx="4">
                  <c:v>0.37166666666666753</c:v>
                </c:pt>
                <c:pt idx="5">
                  <c:v>-0.18500000000000158</c:v>
                </c:pt>
                <c:pt idx="6">
                  <c:v>1.3116666666666654</c:v>
                </c:pt>
                <c:pt idx="7">
                  <c:v>1.0016666666666656</c:v>
                </c:pt>
                <c:pt idx="8">
                  <c:v>-0.33500000000000085</c:v>
                </c:pt>
                <c:pt idx="9">
                  <c:v>3.5883333333333329</c:v>
                </c:pt>
                <c:pt idx="10">
                  <c:v>2.7183333333333315</c:v>
                </c:pt>
                <c:pt idx="11">
                  <c:v>4.9283333333333319</c:v>
                </c:pt>
                <c:pt idx="12">
                  <c:v>3.8849999999999993</c:v>
                </c:pt>
                <c:pt idx="13">
                  <c:v>2.9583333333333317</c:v>
                </c:pt>
                <c:pt idx="14">
                  <c:v>1.0183333333333322</c:v>
                </c:pt>
                <c:pt idx="15">
                  <c:v>5.4999999999998869E-2</c:v>
                </c:pt>
                <c:pt idx="16">
                  <c:v>-0.18166666666666445</c:v>
                </c:pt>
                <c:pt idx="17">
                  <c:v>1.1083333333333314</c:v>
                </c:pt>
                <c:pt idx="18">
                  <c:v>2.284999999999997</c:v>
                </c:pt>
                <c:pt idx="19">
                  <c:v>-3.991666666666668</c:v>
                </c:pt>
                <c:pt idx="20">
                  <c:v>2.231666666666666</c:v>
                </c:pt>
                <c:pt idx="21">
                  <c:v>1.5016666666666654</c:v>
                </c:pt>
                <c:pt idx="22">
                  <c:v>1.8616666666666646</c:v>
                </c:pt>
                <c:pt idx="23">
                  <c:v>1.3949999999999994</c:v>
                </c:pt>
                <c:pt idx="24">
                  <c:v>-0.4083333333333381</c:v>
                </c:pt>
                <c:pt idx="25">
                  <c:v>-1.3016666666666687</c:v>
                </c:pt>
                <c:pt idx="26">
                  <c:v>3.4083333333333319</c:v>
                </c:pt>
                <c:pt idx="27">
                  <c:v>1.0283333333333322</c:v>
                </c:pt>
                <c:pt idx="28">
                  <c:v>-0.15833333333333197</c:v>
                </c:pt>
                <c:pt idx="29">
                  <c:v>-5.4999999999998876E-2</c:v>
                </c:pt>
                <c:pt idx="30">
                  <c:v>-1.981666666666668</c:v>
                </c:pt>
                <c:pt idx="31">
                  <c:v>2.6916666666666624</c:v>
                </c:pt>
                <c:pt idx="32">
                  <c:v>1.6516666666666664</c:v>
                </c:pt>
                <c:pt idx="33">
                  <c:v>3.8249999999999988</c:v>
                </c:pt>
                <c:pt idx="34">
                  <c:v>0.23833333333333337</c:v>
                </c:pt>
                <c:pt idx="35">
                  <c:v>1.9983333333333313</c:v>
                </c:pt>
                <c:pt idx="36">
                  <c:v>1.0216666666666674</c:v>
                </c:pt>
                <c:pt idx="37">
                  <c:v>1.7449999999999997</c:v>
                </c:pt>
                <c:pt idx="38">
                  <c:v>1.2983333333333338</c:v>
                </c:pt>
                <c:pt idx="39">
                  <c:v>-0.17500000000000085</c:v>
                </c:pt>
                <c:pt idx="40">
                  <c:v>-0.72500000000000031</c:v>
                </c:pt>
                <c:pt idx="41">
                  <c:v>0.71833333333333194</c:v>
                </c:pt>
                <c:pt idx="42">
                  <c:v>-0.98500000000000043</c:v>
                </c:pt>
                <c:pt idx="43">
                  <c:v>1.2816666666666663</c:v>
                </c:pt>
                <c:pt idx="44">
                  <c:v>2.3649999999999989</c:v>
                </c:pt>
                <c:pt idx="45">
                  <c:v>6.7116666666666669</c:v>
                </c:pt>
                <c:pt idx="46">
                  <c:v>0.61833333333333262</c:v>
                </c:pt>
                <c:pt idx="47">
                  <c:v>1.8150000000000002</c:v>
                </c:pt>
                <c:pt idx="48">
                  <c:v>1.2550000000000003</c:v>
                </c:pt>
                <c:pt idx="49">
                  <c:v>2.1783333333333332</c:v>
                </c:pt>
                <c:pt idx="50">
                  <c:v>-0.29166666666666674</c:v>
                </c:pt>
                <c:pt idx="51">
                  <c:v>-0.38500000000000034</c:v>
                </c:pt>
                <c:pt idx="52">
                  <c:v>1.4016666666666651</c:v>
                </c:pt>
                <c:pt idx="53">
                  <c:v>0.40499999999999908</c:v>
                </c:pt>
                <c:pt idx="54">
                  <c:v>1.2649999999999981</c:v>
                </c:pt>
                <c:pt idx="55">
                  <c:v>-2.0416666666666679</c:v>
                </c:pt>
                <c:pt idx="56">
                  <c:v>-1.5783333333333336</c:v>
                </c:pt>
                <c:pt idx="57">
                  <c:v>0.29833333333333167</c:v>
                </c:pt>
                <c:pt idx="58">
                  <c:v>1.2616666666666667</c:v>
                </c:pt>
                <c:pt idx="59">
                  <c:v>2.1383333333333328</c:v>
                </c:pt>
                <c:pt idx="60">
                  <c:v>2.7983333333333307</c:v>
                </c:pt>
                <c:pt idx="61">
                  <c:v>3.158333333333331</c:v>
                </c:pt>
                <c:pt idx="62">
                  <c:v>0.56833333333333402</c:v>
                </c:pt>
                <c:pt idx="63">
                  <c:v>1.008333333333334</c:v>
                </c:pt>
                <c:pt idx="64">
                  <c:v>-0.37833333333333502</c:v>
                </c:pt>
                <c:pt idx="65">
                  <c:v>9.668333333333333</c:v>
                </c:pt>
                <c:pt idx="66">
                  <c:v>1.8683333333333314</c:v>
                </c:pt>
                <c:pt idx="67">
                  <c:v>-3.4383333333333348</c:v>
                </c:pt>
                <c:pt idx="68">
                  <c:v>1.1783333333333315</c:v>
                </c:pt>
                <c:pt idx="69">
                  <c:v>0.63166666666666516</c:v>
                </c:pt>
                <c:pt idx="70">
                  <c:v>2.5183333333333335</c:v>
                </c:pt>
                <c:pt idx="71">
                  <c:v>0.68499999999999894</c:v>
                </c:pt>
                <c:pt idx="72">
                  <c:v>1.1016666666666666</c:v>
                </c:pt>
                <c:pt idx="73">
                  <c:v>1.2883333333333324</c:v>
                </c:pt>
                <c:pt idx="74">
                  <c:v>0.67833333333333212</c:v>
                </c:pt>
                <c:pt idx="75">
                  <c:v>-0.41500000000000259</c:v>
                </c:pt>
                <c:pt idx="76">
                  <c:v>3.1749999999999976</c:v>
                </c:pt>
                <c:pt idx="77">
                  <c:v>1.0783333333333331</c:v>
                </c:pt>
                <c:pt idx="78">
                  <c:v>-0.10166666666666865</c:v>
                </c:pt>
                <c:pt idx="79">
                  <c:v>1.5283333333333318</c:v>
                </c:pt>
                <c:pt idx="80">
                  <c:v>0.13833333333333167</c:v>
                </c:pt>
                <c:pt idx="81">
                  <c:v>0.97833333333333283</c:v>
                </c:pt>
                <c:pt idx="82">
                  <c:v>-1.2816666666666676</c:v>
                </c:pt>
                <c:pt idx="83">
                  <c:v>0.67833333333333246</c:v>
                </c:pt>
                <c:pt idx="84">
                  <c:v>-6.6672222222222208</c:v>
                </c:pt>
                <c:pt idx="85">
                  <c:v>5.5627777777777787</c:v>
                </c:pt>
                <c:pt idx="86">
                  <c:v>4.5327777777777793</c:v>
                </c:pt>
                <c:pt idx="87">
                  <c:v>3.7694444444444444</c:v>
                </c:pt>
                <c:pt idx="88">
                  <c:v>-5.743888888888887</c:v>
                </c:pt>
                <c:pt idx="89">
                  <c:v>7.9461111111111107</c:v>
                </c:pt>
                <c:pt idx="90">
                  <c:v>-2.1005555555555562</c:v>
                </c:pt>
                <c:pt idx="91">
                  <c:v>2.0594444444444444</c:v>
                </c:pt>
                <c:pt idx="92">
                  <c:v>-1.163888888888889</c:v>
                </c:pt>
                <c:pt idx="93">
                  <c:v>5.1627777777777784</c:v>
                </c:pt>
                <c:pt idx="94">
                  <c:v>5.5427777777777765</c:v>
                </c:pt>
                <c:pt idx="95">
                  <c:v>4.7761111111111116</c:v>
                </c:pt>
                <c:pt idx="96">
                  <c:v>5.6994444444444445</c:v>
                </c:pt>
                <c:pt idx="97">
                  <c:v>0.73611111111111205</c:v>
                </c:pt>
                <c:pt idx="98">
                  <c:v>2.6261111111111104</c:v>
                </c:pt>
                <c:pt idx="99">
                  <c:v>-5.1838888888888883</c:v>
                </c:pt>
                <c:pt idx="100">
                  <c:v>9.4594444444444452</c:v>
                </c:pt>
                <c:pt idx="101">
                  <c:v>-1.0905555555555557</c:v>
                </c:pt>
                <c:pt idx="102">
                  <c:v>1.3661111111111099</c:v>
                </c:pt>
                <c:pt idx="103">
                  <c:v>-1.4972222222222227</c:v>
                </c:pt>
                <c:pt idx="104">
                  <c:v>-1.6138888888888878</c:v>
                </c:pt>
                <c:pt idx="105">
                  <c:v>9.0494444444444433</c:v>
                </c:pt>
                <c:pt idx="106">
                  <c:v>-6.3888888888888898E-2</c:v>
                </c:pt>
                <c:pt idx="107">
                  <c:v>-5.0338888888888897</c:v>
                </c:pt>
                <c:pt idx="108">
                  <c:v>9.3494444444444422</c:v>
                </c:pt>
                <c:pt idx="109">
                  <c:v>-4.060555555555557</c:v>
                </c:pt>
                <c:pt idx="110">
                  <c:v>6.2627777777777771</c:v>
                </c:pt>
                <c:pt idx="111">
                  <c:v>-6.5338888888888853</c:v>
                </c:pt>
                <c:pt idx="112">
                  <c:v>0.57277777777777894</c:v>
                </c:pt>
                <c:pt idx="113">
                  <c:v>5.4994444444444444</c:v>
                </c:pt>
                <c:pt idx="114">
                  <c:v>3.87611111111111</c:v>
                </c:pt>
                <c:pt idx="115">
                  <c:v>2.7527777777777764</c:v>
                </c:pt>
                <c:pt idx="116">
                  <c:v>2.0727777777777763</c:v>
                </c:pt>
                <c:pt idx="117">
                  <c:v>3.4761111111111114</c:v>
                </c:pt>
                <c:pt idx="118">
                  <c:v>-0.84722222222222177</c:v>
                </c:pt>
                <c:pt idx="119">
                  <c:v>5.6127777777777785</c:v>
                </c:pt>
                <c:pt idx="120">
                  <c:v>3.5494444444444446</c:v>
                </c:pt>
                <c:pt idx="121">
                  <c:v>-5.3338888888888869</c:v>
                </c:pt>
                <c:pt idx="122">
                  <c:v>6.6827777777777806</c:v>
                </c:pt>
                <c:pt idx="123">
                  <c:v>0.32944444444444465</c:v>
                </c:pt>
                <c:pt idx="124">
                  <c:v>-0.26055555555555554</c:v>
                </c:pt>
                <c:pt idx="125">
                  <c:v>1.7461111111111123</c:v>
                </c:pt>
                <c:pt idx="126">
                  <c:v>0.72277777777777796</c:v>
                </c:pt>
                <c:pt idx="127">
                  <c:v>1.3927777777777781</c:v>
                </c:pt>
                <c:pt idx="128">
                  <c:v>4.1994444444444454</c:v>
                </c:pt>
                <c:pt idx="129">
                  <c:v>7.1661111111111113</c:v>
                </c:pt>
                <c:pt idx="130">
                  <c:v>-1.4372222222222217</c:v>
                </c:pt>
                <c:pt idx="131">
                  <c:v>3.4327777777777784</c:v>
                </c:pt>
                <c:pt idx="132">
                  <c:v>2.966111111111112</c:v>
                </c:pt>
                <c:pt idx="133">
                  <c:v>-0.78722222222222127</c:v>
                </c:pt>
                <c:pt idx="134">
                  <c:v>1.8661111111111128</c:v>
                </c:pt>
                <c:pt idx="135">
                  <c:v>1.9327777777777775</c:v>
                </c:pt>
                <c:pt idx="136">
                  <c:v>0.92277777777777825</c:v>
                </c:pt>
                <c:pt idx="137">
                  <c:v>3.2127777777777773</c:v>
                </c:pt>
                <c:pt idx="138">
                  <c:v>-2.2372222222222229</c:v>
                </c:pt>
                <c:pt idx="139">
                  <c:v>-1.8272222222222223</c:v>
                </c:pt>
                <c:pt idx="140">
                  <c:v>-1.0438888888888884</c:v>
                </c:pt>
                <c:pt idx="141">
                  <c:v>3.4327777777777775</c:v>
                </c:pt>
                <c:pt idx="142">
                  <c:v>2.0727777777777785</c:v>
                </c:pt>
                <c:pt idx="143">
                  <c:v>2.4561111111111114</c:v>
                </c:pt>
                <c:pt idx="144">
                  <c:v>6.1094444444444447</c:v>
                </c:pt>
                <c:pt idx="145">
                  <c:v>2.2994444444444446</c:v>
                </c:pt>
                <c:pt idx="146">
                  <c:v>-7.1105555555555542</c:v>
                </c:pt>
                <c:pt idx="147">
                  <c:v>9.8427777777777781</c:v>
                </c:pt>
                <c:pt idx="148">
                  <c:v>0.70277777777777728</c:v>
                </c:pt>
                <c:pt idx="149">
                  <c:v>9.6227777777777774</c:v>
                </c:pt>
                <c:pt idx="150">
                  <c:v>-3.8772222222222212</c:v>
                </c:pt>
                <c:pt idx="151">
                  <c:v>1.5894444444444453</c:v>
                </c:pt>
                <c:pt idx="152">
                  <c:v>-0.40388888888888963</c:v>
                </c:pt>
                <c:pt idx="153">
                  <c:v>-1.0338888888888886</c:v>
                </c:pt>
                <c:pt idx="154">
                  <c:v>10.306111111111113</c:v>
                </c:pt>
                <c:pt idx="155">
                  <c:v>0.49277777777777704</c:v>
                </c:pt>
                <c:pt idx="156">
                  <c:v>3.5094444444444441</c:v>
                </c:pt>
                <c:pt idx="157">
                  <c:v>3.7061111111111118</c:v>
                </c:pt>
                <c:pt idx="158">
                  <c:v>-11.537222222222224</c:v>
                </c:pt>
                <c:pt idx="159">
                  <c:v>4.3594444444444447</c:v>
                </c:pt>
                <c:pt idx="160">
                  <c:v>8.0661111111111126</c:v>
                </c:pt>
                <c:pt idx="161">
                  <c:v>-0.88388888888888983</c:v>
                </c:pt>
                <c:pt idx="162">
                  <c:v>0.2561111111111109</c:v>
                </c:pt>
                <c:pt idx="163">
                  <c:v>6.312777777777776</c:v>
                </c:pt>
                <c:pt idx="164">
                  <c:v>-4.8872222222222215</c:v>
                </c:pt>
                <c:pt idx="165">
                  <c:v>2.7294444444444452</c:v>
                </c:pt>
                <c:pt idx="166">
                  <c:v>3.7061111111111105</c:v>
                </c:pt>
                <c:pt idx="167">
                  <c:v>9.1561111111111106</c:v>
                </c:pt>
              </c:numCache>
            </c:numRef>
          </c:xVal>
          <c:yVal>
            <c:numRef>
              <c:f>'Volcano Plot'!$O$7:$O$443</c:f>
              <c:numCache>
                <c:formatCode>0.0E+00</c:formatCode>
                <c:ptCount val="437"/>
                <c:pt idx="0">
                  <c:v>0.18496346896137661</c:v>
                </c:pt>
                <c:pt idx="1">
                  <c:v>3.5272043740868876E-2</c:v>
                </c:pt>
                <c:pt idx="2">
                  <c:v>4.4142629661941052E-6</c:v>
                </c:pt>
                <c:pt idx="3">
                  <c:v>6.3019644434629738E-5</c:v>
                </c:pt>
                <c:pt idx="4">
                  <c:v>1.704565160787341E-3</c:v>
                </c:pt>
                <c:pt idx="5">
                  <c:v>0.39410580347904445</c:v>
                </c:pt>
                <c:pt idx="6">
                  <c:v>2.3590670930362333E-7</c:v>
                </c:pt>
                <c:pt idx="7">
                  <c:v>6.0018487919820222E-4</c:v>
                </c:pt>
                <c:pt idx="8">
                  <c:v>0.14648769781791188</c:v>
                </c:pt>
                <c:pt idx="9">
                  <c:v>5.8522403862597315E-5</c:v>
                </c:pt>
                <c:pt idx="10">
                  <c:v>3.9743568072322562E-5</c:v>
                </c:pt>
                <c:pt idx="11">
                  <c:v>1.1329304251440666E-5</c:v>
                </c:pt>
                <c:pt idx="12">
                  <c:v>5.5316176848326318E-7</c:v>
                </c:pt>
                <c:pt idx="13">
                  <c:v>8.8761721299275027E-10</c:v>
                </c:pt>
                <c:pt idx="14">
                  <c:v>3.8283822661195365E-3</c:v>
                </c:pt>
                <c:pt idx="15">
                  <c:v>0.70349172090119061</c:v>
                </c:pt>
                <c:pt idx="16">
                  <c:v>0.35834856127939019</c:v>
                </c:pt>
                <c:pt idx="17">
                  <c:v>5.576421711651585E-5</c:v>
                </c:pt>
                <c:pt idx="18">
                  <c:v>2.5338260863154688E-4</c:v>
                </c:pt>
                <c:pt idx="19">
                  <c:v>5.2091888939826463E-2</c:v>
                </c:pt>
                <c:pt idx="20">
                  <c:v>6.6731107833202034E-6</c:v>
                </c:pt>
                <c:pt idx="21">
                  <c:v>1.6407238467822209E-2</c:v>
                </c:pt>
                <c:pt idx="22">
                  <c:v>4.0032819331933207E-6</c:v>
                </c:pt>
                <c:pt idx="23">
                  <c:v>1.1393066512698641E-4</c:v>
                </c:pt>
                <c:pt idx="24">
                  <c:v>0.70498864426578467</c:v>
                </c:pt>
                <c:pt idx="25">
                  <c:v>3.6770258059320429E-4</c:v>
                </c:pt>
                <c:pt idx="26">
                  <c:v>9.4724409841187278E-8</c:v>
                </c:pt>
                <c:pt idx="27">
                  <c:v>8.9671533742221443E-5</c:v>
                </c:pt>
                <c:pt idx="28">
                  <c:v>0.77883161162290027</c:v>
                </c:pt>
                <c:pt idx="29">
                  <c:v>0.96727073844497502</c:v>
                </c:pt>
                <c:pt idx="30">
                  <c:v>1.109551345940925E-5</c:v>
                </c:pt>
                <c:pt idx="31">
                  <c:v>8.0589379539448985E-7</c:v>
                </c:pt>
                <c:pt idx="32">
                  <c:v>1.435353964141795E-4</c:v>
                </c:pt>
                <c:pt idx="33">
                  <c:v>1.3923604625672081E-7</c:v>
                </c:pt>
                <c:pt idx="34">
                  <c:v>3.1556427619917511E-2</c:v>
                </c:pt>
                <c:pt idx="35">
                  <c:v>7.5092016849945687E-7</c:v>
                </c:pt>
                <c:pt idx="36">
                  <c:v>1.2398937729481736E-6</c:v>
                </c:pt>
                <c:pt idx="37">
                  <c:v>1.0099749298859987E-5</c:v>
                </c:pt>
                <c:pt idx="38">
                  <c:v>2.0968567521551851E-5</c:v>
                </c:pt>
                <c:pt idx="39">
                  <c:v>7.4262511642324595E-4</c:v>
                </c:pt>
                <c:pt idx="40">
                  <c:v>7.4775020427190792E-4</c:v>
                </c:pt>
                <c:pt idx="41">
                  <c:v>1.9772256776311482E-3</c:v>
                </c:pt>
                <c:pt idx="42">
                  <c:v>7.5997324540876599E-7</c:v>
                </c:pt>
                <c:pt idx="43">
                  <c:v>2.7289970526073298E-6</c:v>
                </c:pt>
                <c:pt idx="44">
                  <c:v>1.4570257944123024E-5</c:v>
                </c:pt>
                <c:pt idx="45">
                  <c:v>2.4979746882435081E-6</c:v>
                </c:pt>
                <c:pt idx="46">
                  <c:v>2.2885842550396302E-3</c:v>
                </c:pt>
                <c:pt idx="47">
                  <c:v>1.9580253129765621E-5</c:v>
                </c:pt>
                <c:pt idx="48">
                  <c:v>4.6348614948069799E-6</c:v>
                </c:pt>
                <c:pt idx="49">
                  <c:v>1.8784670142898217E-7</c:v>
                </c:pt>
                <c:pt idx="50">
                  <c:v>1.1990896591795093E-3</c:v>
                </c:pt>
                <c:pt idx="51">
                  <c:v>1.5150063335543735E-3</c:v>
                </c:pt>
                <c:pt idx="52">
                  <c:v>1.4379472701143183E-8</c:v>
                </c:pt>
                <c:pt idx="53">
                  <c:v>2.0425205446027449E-2</c:v>
                </c:pt>
                <c:pt idx="54">
                  <c:v>2.1775530714488074E-3</c:v>
                </c:pt>
                <c:pt idx="55">
                  <c:v>7.8052178040866288E-5</c:v>
                </c:pt>
                <c:pt idx="56">
                  <c:v>6.3314146418272626E-4</c:v>
                </c:pt>
                <c:pt idx="57">
                  <c:v>3.0634968830613361E-2</c:v>
                </c:pt>
                <c:pt idx="58">
                  <c:v>6.6671880913691194E-5</c:v>
                </c:pt>
                <c:pt idx="59">
                  <c:v>3.2538137724046576E-7</c:v>
                </c:pt>
                <c:pt idx="60">
                  <c:v>4.3906495119676779E-7</c:v>
                </c:pt>
                <c:pt idx="61">
                  <c:v>7.9832981452862851E-8</c:v>
                </c:pt>
                <c:pt idx="62">
                  <c:v>1.8856899635916001E-4</c:v>
                </c:pt>
                <c:pt idx="63">
                  <c:v>1.2719312653163074E-3</c:v>
                </c:pt>
                <c:pt idx="64">
                  <c:v>1.45896077974413E-3</c:v>
                </c:pt>
                <c:pt idx="65">
                  <c:v>2.4121588087810267E-7</c:v>
                </c:pt>
                <c:pt idx="66">
                  <c:v>1.0374467265106819E-3</c:v>
                </c:pt>
                <c:pt idx="67">
                  <c:v>3.1309524152728433E-6</c:v>
                </c:pt>
                <c:pt idx="68">
                  <c:v>6.8007223393491302E-5</c:v>
                </c:pt>
                <c:pt idx="69">
                  <c:v>2.5795318255397897E-3</c:v>
                </c:pt>
                <c:pt idx="70">
                  <c:v>3.0274799621354516E-4</c:v>
                </c:pt>
                <c:pt idx="71">
                  <c:v>7.5043997453436571E-5</c:v>
                </c:pt>
                <c:pt idx="72">
                  <c:v>4.0804937471090913E-5</c:v>
                </c:pt>
                <c:pt idx="73">
                  <c:v>9.3955097603825928E-6</c:v>
                </c:pt>
                <c:pt idx="74">
                  <c:v>1.2619902726760127E-5</c:v>
                </c:pt>
                <c:pt idx="75">
                  <c:v>1.1157780720928428E-3</c:v>
                </c:pt>
                <c:pt idx="76">
                  <c:v>9.1008047597020191E-5</c:v>
                </c:pt>
                <c:pt idx="77">
                  <c:v>4.3810135458711768E-4</c:v>
                </c:pt>
                <c:pt idx="78">
                  <c:v>0.38584616744496469</c:v>
                </c:pt>
                <c:pt idx="79">
                  <c:v>1.3439302485494713E-3</c:v>
                </c:pt>
                <c:pt idx="80">
                  <c:v>0.36766093234730046</c:v>
                </c:pt>
                <c:pt idx="81">
                  <c:v>1.4911218237372424E-4</c:v>
                </c:pt>
                <c:pt idx="82">
                  <c:v>1.7851351490504209E-3</c:v>
                </c:pt>
                <c:pt idx="83">
                  <c:v>7.2273823427141141E-4</c:v>
                </c:pt>
                <c:pt idx="84">
                  <c:v>1.8827708023268521E-3</c:v>
                </c:pt>
                <c:pt idx="85">
                  <c:v>9.2809831773120563E-7</c:v>
                </c:pt>
                <c:pt idx="86">
                  <c:v>4.7429723250278555E-7</c:v>
                </c:pt>
                <c:pt idx="87">
                  <c:v>4.783089443294432E-6</c:v>
                </c:pt>
                <c:pt idx="88">
                  <c:v>8.1018490018000219E-4</c:v>
                </c:pt>
                <c:pt idx="89">
                  <c:v>4.3787400383345966E-9</c:v>
                </c:pt>
                <c:pt idx="90">
                  <c:v>1.8912617763570357E-3</c:v>
                </c:pt>
                <c:pt idx="91">
                  <c:v>4.9356498050619463E-5</c:v>
                </c:pt>
                <c:pt idx="92">
                  <c:v>1.1572180471042991E-4</c:v>
                </c:pt>
                <c:pt idx="93">
                  <c:v>2.4477167893480246E-5</c:v>
                </c:pt>
                <c:pt idx="94">
                  <c:v>1.0770560573289606E-5</c:v>
                </c:pt>
                <c:pt idx="95">
                  <c:v>4.9077677930910452E-7</c:v>
                </c:pt>
                <c:pt idx="96">
                  <c:v>6.2736020851756588E-10</c:v>
                </c:pt>
                <c:pt idx="97">
                  <c:v>1.7823853549334766E-2</c:v>
                </c:pt>
                <c:pt idx="98">
                  <c:v>7.680155077502065E-4</c:v>
                </c:pt>
                <c:pt idx="99">
                  <c:v>2.1288057133420662E-4</c:v>
                </c:pt>
                <c:pt idx="100">
                  <c:v>3.8972126073091402E-6</c:v>
                </c:pt>
                <c:pt idx="101">
                  <c:v>6.3365290771035462E-3</c:v>
                </c:pt>
                <c:pt idx="102">
                  <c:v>0.13299535661675194</c:v>
                </c:pt>
                <c:pt idx="103">
                  <c:v>6.1008336102132143E-4</c:v>
                </c:pt>
                <c:pt idx="104">
                  <c:v>1.1769402603519386E-3</c:v>
                </c:pt>
                <c:pt idx="105">
                  <c:v>5.5464970585162963E-7</c:v>
                </c:pt>
                <c:pt idx="106">
                  <c:v>0.59503091592121038</c:v>
                </c:pt>
                <c:pt idx="107">
                  <c:v>4.480257057750737E-4</c:v>
                </c:pt>
                <c:pt idx="108">
                  <c:v>1.6861404293824619E-6</c:v>
                </c:pt>
                <c:pt idx="109">
                  <c:v>1.4434497672501936E-3</c:v>
                </c:pt>
                <c:pt idx="110">
                  <c:v>2.7891271984358479E-6</c:v>
                </c:pt>
                <c:pt idx="111">
                  <c:v>5.2268366812767582E-4</c:v>
                </c:pt>
                <c:pt idx="112">
                  <c:v>0.19810700652824836</c:v>
                </c:pt>
                <c:pt idx="113">
                  <c:v>1.9016715701150713E-4</c:v>
                </c:pt>
                <c:pt idx="114">
                  <c:v>8.8576309622918649E-7</c:v>
                </c:pt>
                <c:pt idx="115">
                  <c:v>7.2425583838103607E-5</c:v>
                </c:pt>
                <c:pt idx="116">
                  <c:v>3.8750916615024766E-6</c:v>
                </c:pt>
                <c:pt idx="117">
                  <c:v>7.4650466453173293E-7</c:v>
                </c:pt>
                <c:pt idx="118">
                  <c:v>2.311037043173599E-3</c:v>
                </c:pt>
                <c:pt idx="119">
                  <c:v>3.0678807438248151E-8</c:v>
                </c:pt>
                <c:pt idx="120">
                  <c:v>4.779453952452953E-6</c:v>
                </c:pt>
                <c:pt idx="121">
                  <c:v>8.8944839554620943E-4</c:v>
                </c:pt>
                <c:pt idx="122">
                  <c:v>9.2453889080458888E-8</c:v>
                </c:pt>
                <c:pt idx="123">
                  <c:v>0.10862573412290152</c:v>
                </c:pt>
                <c:pt idx="124">
                  <c:v>0.13778334957666188</c:v>
                </c:pt>
                <c:pt idx="125">
                  <c:v>1.3409839559391541E-5</c:v>
                </c:pt>
                <c:pt idx="126">
                  <c:v>4.5745497538790727E-3</c:v>
                </c:pt>
                <c:pt idx="127">
                  <c:v>2.3449361239047967E-4</c:v>
                </c:pt>
                <c:pt idx="128">
                  <c:v>3.1571073227151502E-6</c:v>
                </c:pt>
                <c:pt idx="129">
                  <c:v>2.9388342191674174E-5</c:v>
                </c:pt>
                <c:pt idx="130">
                  <c:v>1.9387405043608359E-3</c:v>
                </c:pt>
                <c:pt idx="131">
                  <c:v>9.8604493003342042E-7</c:v>
                </c:pt>
                <c:pt idx="132">
                  <c:v>7.6461068936612509E-7</c:v>
                </c:pt>
                <c:pt idx="133">
                  <c:v>8.5620910511165441E-3</c:v>
                </c:pt>
                <c:pt idx="134">
                  <c:v>7.156830693854945E-5</c:v>
                </c:pt>
                <c:pt idx="135">
                  <c:v>9.3086742662535872E-6</c:v>
                </c:pt>
                <c:pt idx="136">
                  <c:v>3.9078489085311316E-3</c:v>
                </c:pt>
                <c:pt idx="137">
                  <c:v>4.1569067573249538E-4</c:v>
                </c:pt>
                <c:pt idx="138">
                  <c:v>1.1680010563406311E-3</c:v>
                </c:pt>
                <c:pt idx="139">
                  <c:v>4.7994594240674329E-3</c:v>
                </c:pt>
                <c:pt idx="140">
                  <c:v>6.100938405926425E-4</c:v>
                </c:pt>
                <c:pt idx="141">
                  <c:v>1.7277020725400648E-7</c:v>
                </c:pt>
                <c:pt idx="142">
                  <c:v>8.4932805137519003E-7</c:v>
                </c:pt>
                <c:pt idx="143">
                  <c:v>1.4469713710334204E-6</c:v>
                </c:pt>
                <c:pt idx="144">
                  <c:v>4.6639306315712191E-8</c:v>
                </c:pt>
                <c:pt idx="145">
                  <c:v>1.3026839942935302E-5</c:v>
                </c:pt>
                <c:pt idx="146">
                  <c:v>5.890905369222082E-4</c:v>
                </c:pt>
                <c:pt idx="147">
                  <c:v>1.1582545805912679E-5</c:v>
                </c:pt>
                <c:pt idx="148">
                  <c:v>5.8161037680224507E-3</c:v>
                </c:pt>
                <c:pt idx="149">
                  <c:v>2.9055339888130671E-4</c:v>
                </c:pt>
                <c:pt idx="150">
                  <c:v>6.8028709130651531E-4</c:v>
                </c:pt>
                <c:pt idx="151">
                  <c:v>1.0439827339086145E-4</c:v>
                </c:pt>
                <c:pt idx="152">
                  <c:v>8.3384591343986153E-2</c:v>
                </c:pt>
                <c:pt idx="153">
                  <c:v>3.1248979801976315E-2</c:v>
                </c:pt>
                <c:pt idx="154">
                  <c:v>2.8835018934471843E-8</c:v>
                </c:pt>
                <c:pt idx="155">
                  <c:v>1.3641112217401325E-2</c:v>
                </c:pt>
                <c:pt idx="156">
                  <c:v>2.1414063394191341E-6</c:v>
                </c:pt>
                <c:pt idx="157">
                  <c:v>3.0266218256461497E-7</c:v>
                </c:pt>
                <c:pt idx="158">
                  <c:v>5.0505038780740343E-4</c:v>
                </c:pt>
                <c:pt idx="159">
                  <c:v>5.3836636970935515E-5</c:v>
                </c:pt>
                <c:pt idx="160">
                  <c:v>3.0144476148402036E-5</c:v>
                </c:pt>
                <c:pt idx="161">
                  <c:v>2.2806948917160608E-2</c:v>
                </c:pt>
                <c:pt idx="162">
                  <c:v>0.29058811186579603</c:v>
                </c:pt>
                <c:pt idx="163">
                  <c:v>4.224885764871776E-4</c:v>
                </c:pt>
                <c:pt idx="164">
                  <c:v>2.2660116438530696E-4</c:v>
                </c:pt>
                <c:pt idx="165">
                  <c:v>2.4713876538283141E-5</c:v>
                </c:pt>
                <c:pt idx="166">
                  <c:v>2.5716483569203696E-6</c:v>
                </c:pt>
                <c:pt idx="167">
                  <c:v>2.8613522221745504E-7</c:v>
                </c:pt>
              </c:numCache>
            </c:numRef>
          </c:yVal>
        </c:ser>
        <c:ser>
          <c:idx val="1"/>
          <c:order val="1"/>
          <c:spPr>
            <a:ln w="3175">
              <a:solidFill>
                <a:srgbClr val="0000FF"/>
              </a:solidFill>
              <a:prstDash val="solid"/>
            </a:ln>
          </c:spPr>
          <c:marker>
            <c:symbol val="square"/>
            <c:size val="3"/>
            <c:spPr>
              <a:noFill/>
              <a:ln w="9525">
                <a:noFill/>
              </a:ln>
            </c:spPr>
          </c:marker>
          <c:xVal>
            <c:numRef>
              <c:f>'Volcano Plot'!$B$9:$B$10</c:f>
              <c:numCache>
                <c:formatCode>0.00</c:formatCode>
                <c:ptCount val="2"/>
                <c:pt idx="0">
                  <c:v>-22</c:v>
                </c:pt>
                <c:pt idx="1">
                  <c:v>21</c:v>
                </c:pt>
              </c:numCache>
            </c:numRef>
          </c:xVal>
          <c:yVal>
            <c:numRef>
              <c:f>'Volcano Plot'!$C$9:$C$10</c:f>
              <c:numCache>
                <c:formatCode>General</c:formatCode>
                <c:ptCount val="2"/>
                <c:pt idx="0">
                  <c:v>1E-3</c:v>
                </c:pt>
                <c:pt idx="1">
                  <c:v>1E-3</c:v>
                </c:pt>
              </c:numCache>
            </c:numRef>
          </c:yVal>
        </c:ser>
        <c:ser>
          <c:idx val="2"/>
          <c:order val="2"/>
          <c:spPr>
            <a:ln w="3175">
              <a:solidFill>
                <a:srgbClr val="FF00FF"/>
              </a:solidFill>
              <a:prstDash val="solid"/>
            </a:ln>
          </c:spPr>
          <c:marker>
            <c:symbol val="triangle"/>
            <c:size val="5"/>
            <c:spPr>
              <a:noFill/>
              <a:ln w="9525">
                <a:noFill/>
              </a:ln>
            </c:spPr>
          </c:marker>
          <c:xVal>
            <c:numRef>
              <c:f>'Volcano Plot'!$C$12:$C$13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1E-10</c:v>
                </c:pt>
              </c:numCache>
            </c:numRef>
          </c:yVal>
        </c:ser>
        <c:ser>
          <c:idx val="3"/>
          <c:order val="3"/>
          <c:spPr>
            <a:ln w="3175">
              <a:solidFill>
                <a:srgbClr val="000000"/>
              </a:solidFill>
              <a:prstDash val="solid"/>
            </a:ln>
          </c:spPr>
          <c:marker>
            <c:symbol val="x"/>
            <c:size val="3"/>
            <c:spPr>
              <a:noFill/>
              <a:ln w="9525">
                <a:noFill/>
              </a:ln>
            </c:spPr>
          </c:marker>
          <c:xVal>
            <c:numRef>
              <c:f>'Volcano Plot'!$E$12:$E$13</c:f>
              <c:numCache>
                <c:formatCode>General</c:formatCode>
                <c:ptCount val="2"/>
                <c:pt idx="0">
                  <c:v>0</c:v>
                </c:pt>
                <c:pt idx="1">
                  <c:v>0</c:v>
                </c:pt>
              </c:numCache>
            </c:numRef>
          </c:xVal>
          <c:yVal>
            <c:numRef>
              <c:f>'Volcano Plot'!$B$12:$B$13</c:f>
              <c:numCache>
                <c:formatCode>0.0E+00</c:formatCode>
                <c:ptCount val="2"/>
                <c:pt idx="0" formatCode="General">
                  <c:v>1</c:v>
                </c:pt>
                <c:pt idx="1">
                  <c:v>1E-10</c:v>
                </c:pt>
              </c:numCache>
            </c:numRef>
          </c:yVal>
        </c:ser>
        <c:ser>
          <c:idx val="4"/>
          <c:order val="4"/>
          <c:spPr>
            <a:ln w="3175">
              <a:solidFill>
                <a:srgbClr val="FF00FF"/>
              </a:solidFill>
              <a:prstDash val="solid"/>
            </a:ln>
          </c:spPr>
          <c:marker>
            <c:symbol val="star"/>
            <c:size val="3"/>
            <c:spPr>
              <a:noFill/>
              <a:ln w="9525">
                <a:noFill/>
              </a:ln>
            </c:spPr>
          </c:marker>
          <c:xVal>
            <c:numRef>
              <c:f>'Volcano Plot'!$D$12:$D$13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1E-10</c:v>
                </c:pt>
              </c:numCache>
            </c:numRef>
          </c:yVal>
        </c:ser>
        <c:axId val="91352064"/>
        <c:axId val="91354624"/>
      </c:scatterChart>
      <c:valAx>
        <c:axId val="91352064"/>
        <c:scaling>
          <c:orientation val="minMax"/>
          <c:max val="10"/>
          <c:min val="-7"/>
        </c:scaling>
        <c:axPos val="b"/>
        <c:title>
          <c:tx>
            <c:rich>
              <a:bodyPr/>
              <a:lstStyle/>
              <a:p>
                <a:pPr>
                  <a:defRPr sz="1150" b="1" i="0" u="none" strike="noStrike" baseline="0">
                    <a:solidFill>
                      <a:srgbClr val="000000"/>
                    </a:solidFill>
                    <a:latin typeface="Arial"/>
                    <a:ea typeface="Arial"/>
                    <a:cs typeface="Arial"/>
                  </a:defRPr>
                </a:pPr>
                <a:r>
                  <a:rPr lang="en-US" altLang="en-US"/>
                  <a:t>Log2(Fold Difference)</a:t>
                </a:r>
              </a:p>
            </c:rich>
          </c:tx>
          <c:layout>
            <c:manualLayout>
              <c:xMode val="edge"/>
              <c:yMode val="edge"/>
              <c:x val="0.36348468168427345"/>
              <c:y val="0.93388523966663672"/>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zh-CN"/>
          </a:p>
        </c:txPr>
        <c:crossAx val="91354624"/>
        <c:crosses val="max"/>
        <c:crossBetween val="midCat"/>
        <c:majorUnit val="2"/>
        <c:minorUnit val="0.2"/>
      </c:valAx>
      <c:valAx>
        <c:axId val="91354624"/>
        <c:scaling>
          <c:logBase val="10"/>
          <c:orientation val="maxMin"/>
        </c:scaling>
        <c:axPos val="l"/>
        <c:title>
          <c:tx>
            <c:rich>
              <a:bodyPr/>
              <a:lstStyle/>
              <a:p>
                <a:pPr>
                  <a:defRPr sz="1150" b="1" i="0" u="none" strike="noStrike" baseline="0">
                    <a:solidFill>
                      <a:srgbClr val="000000"/>
                    </a:solidFill>
                    <a:latin typeface="Arial"/>
                    <a:ea typeface="Arial"/>
                    <a:cs typeface="Arial"/>
                  </a:defRPr>
                </a:pPr>
                <a:r>
                  <a:rPr lang="en-US" altLang="en-US"/>
                  <a:t>p Value</a:t>
                </a:r>
              </a:p>
            </c:rich>
          </c:tx>
          <c:layout>
            <c:manualLayout>
              <c:xMode val="edge"/>
              <c:yMode val="edge"/>
              <c:x val="8.3752230802827295E-3"/>
              <c:y val="0.40495908622712568"/>
            </c:manualLayout>
          </c:layout>
          <c:spPr>
            <a:noFill/>
            <a:ln w="25400">
              <a:noFill/>
            </a:ln>
          </c:spPr>
        </c:title>
        <c:numFmt formatCode="0.E+0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zh-CN"/>
          </a:p>
        </c:txPr>
        <c:crossAx val="91352064"/>
        <c:crossesAt val="-7"/>
        <c:crossBetween val="midCat"/>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zh-CN"/>
    </a:p>
  </c:txPr>
  <c:printSettings>
    <c:headerFooter alignWithMargins="0"/>
    <c:pageMargins b="1" l="0.75000000000000211" r="0.75000000000000211" t="1" header="0.5" footer="0.5"/>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16</xdr:col>
      <xdr:colOff>0</xdr:colOff>
      <xdr:row>14</xdr:row>
      <xdr:rowOff>0</xdr:rowOff>
    </xdr:from>
    <xdr:to>
      <xdr:col>29</xdr:col>
      <xdr:colOff>9525</xdr:colOff>
      <xdr:row>31</xdr:row>
      <xdr:rowOff>19050</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11</xdr:row>
      <xdr:rowOff>152400</xdr:rowOff>
    </xdr:from>
    <xdr:to>
      <xdr:col>28</xdr:col>
      <xdr:colOff>352425</xdr:colOff>
      <xdr:row>28</xdr:row>
      <xdr:rowOff>152400</xdr:rowOff>
    </xdr:to>
    <xdr:graphicFrame macro="">
      <xdr:nvGraphicFramePr>
        <xdr:cNvPr id="256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66675</xdr:colOff>
      <xdr:row>2</xdr:row>
      <xdr:rowOff>66675</xdr:rowOff>
    </xdr:from>
    <xdr:to>
      <xdr:col>20</xdr:col>
      <xdr:colOff>533400</xdr:colOff>
      <xdr:row>39</xdr:row>
      <xdr:rowOff>85725</xdr:rowOff>
    </xdr:to>
    <xdr:sp macro="" textlink="">
      <xdr:nvSpPr>
        <xdr:cNvPr id="19469" name="Rectangle 13"/>
        <xdr:cNvSpPr>
          <a:spLocks noChangeArrowheads="1"/>
        </xdr:cNvSpPr>
      </xdr:nvSpPr>
      <xdr:spPr bwMode="auto">
        <a:xfrm>
          <a:off x="7724775" y="990600"/>
          <a:ext cx="5953125" cy="6048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US" altLang="zh-CN" sz="1100" b="1">
              <a:latin typeface="+mn-lt"/>
              <a:ea typeface="+mn-ea"/>
              <a:cs typeface="+mn-cs"/>
            </a:rPr>
            <a:t>Notes:</a:t>
          </a:r>
          <a:r>
            <a:rPr lang="en-US" altLang="zh-CN" sz="1100">
              <a:latin typeface="+mn-lt"/>
              <a:ea typeface="+mn-ea"/>
              <a:cs typeface="+mn-cs"/>
            </a:rPr>
            <a:t> </a:t>
          </a:r>
          <a:endParaRPr lang="zh-CN" altLang="zh-CN" sz="1100">
            <a:latin typeface="+mn-lt"/>
            <a:ea typeface="+mn-ea"/>
            <a:cs typeface="+mn-cs"/>
          </a:endParaRPr>
        </a:p>
        <a:p>
          <a:r>
            <a:rPr lang="en-US" altLang="zh-CN" sz="1100" b="1">
              <a:latin typeface="+mn-lt"/>
              <a:ea typeface="+mn-ea"/>
              <a:cs typeface="+mn-cs"/>
            </a:rPr>
            <a:t>Fold Change (Column H)</a:t>
          </a:r>
          <a:endParaRPr lang="zh-CN" altLang="zh-CN" sz="1100">
            <a:latin typeface="+mn-lt"/>
            <a:ea typeface="+mn-ea"/>
            <a:cs typeface="+mn-cs"/>
          </a:endParaRPr>
        </a:p>
        <a:p>
          <a:r>
            <a:rPr lang="en-US" altLang="zh-CN" sz="1100">
              <a:latin typeface="+mn-lt"/>
              <a:ea typeface="+mn-ea"/>
              <a:cs typeface="+mn-cs"/>
            </a:rPr>
            <a:t>The fold change is calculated using the normalized gene expression (2^(- ΔCt)) of the Test Sample (column F) divided by the normalized gene expression (2^(- ΔCt)) of the Control Sample (column G). </a:t>
          </a:r>
          <a:endParaRPr lang="zh-CN" altLang="zh-CN" sz="1100">
            <a:latin typeface="+mn-lt"/>
            <a:ea typeface="+mn-ea"/>
            <a:cs typeface="+mn-cs"/>
          </a:endParaRPr>
        </a:p>
        <a:p>
          <a:r>
            <a:rPr lang="en-US" altLang="zh-CN" sz="1100" b="1">
              <a:latin typeface="+mn-lt"/>
              <a:ea typeface="+mn-ea"/>
              <a:cs typeface="+mn-cs"/>
            </a:rPr>
            <a:t> </a:t>
          </a:r>
          <a:endParaRPr lang="zh-CN" altLang="zh-CN" sz="1100">
            <a:latin typeface="+mn-lt"/>
            <a:ea typeface="+mn-ea"/>
            <a:cs typeface="+mn-cs"/>
          </a:endParaRPr>
        </a:p>
        <a:p>
          <a:r>
            <a:rPr lang="en-US" altLang="zh-CN" sz="1100" b="1">
              <a:latin typeface="+mn-lt"/>
              <a:ea typeface="+mn-ea"/>
              <a:cs typeface="+mn-cs"/>
            </a:rPr>
            <a:t>P Values (Column I)</a:t>
          </a:r>
          <a:endParaRPr lang="zh-CN" altLang="zh-CN" sz="1100">
            <a:latin typeface="+mn-lt"/>
            <a:ea typeface="+mn-ea"/>
            <a:cs typeface="+mn-cs"/>
          </a:endParaRPr>
        </a:p>
        <a:p>
          <a:r>
            <a:rPr lang="en-US" altLang="zh-CN" sz="1100">
              <a:latin typeface="+mn-lt"/>
              <a:ea typeface="+mn-ea"/>
              <a:cs typeface="+mn-cs"/>
            </a:rPr>
            <a:t>The p values are calculated based on the Student’s t-test of the normalized gene expression values (2^(- ΔCt)) of each gene replicates in the Control Group and Test Group. </a:t>
          </a:r>
          <a:endParaRPr lang="zh-CN" altLang="zh-CN" sz="1100">
            <a:latin typeface="+mn-lt"/>
            <a:ea typeface="+mn-ea"/>
            <a:cs typeface="+mn-cs"/>
          </a:endParaRPr>
        </a:p>
        <a:p>
          <a:r>
            <a:rPr lang="en-US" altLang="zh-CN" sz="1100">
              <a:latin typeface="+mn-lt"/>
              <a:ea typeface="+mn-ea"/>
              <a:cs typeface="+mn-cs"/>
            </a:rPr>
            <a:t>p values less than 0.05 are indicated in red.</a:t>
          </a:r>
          <a:endParaRPr lang="zh-CN" altLang="zh-CN" sz="1100">
            <a:latin typeface="+mn-lt"/>
            <a:ea typeface="+mn-ea"/>
            <a:cs typeface="+mn-cs"/>
          </a:endParaRPr>
        </a:p>
        <a:p>
          <a:r>
            <a:rPr lang="en-US" altLang="zh-CN" sz="1100" b="1">
              <a:latin typeface="+mn-lt"/>
              <a:ea typeface="+mn-ea"/>
              <a:cs typeface="+mn-cs"/>
            </a:rPr>
            <a:t>Fold Up- or Down-Regulation (Column J)</a:t>
          </a:r>
          <a:endParaRPr lang="zh-CN" altLang="zh-CN" sz="1100">
            <a:latin typeface="+mn-lt"/>
            <a:ea typeface="+mn-ea"/>
            <a:cs typeface="+mn-cs"/>
          </a:endParaRPr>
        </a:p>
        <a:p>
          <a:r>
            <a:rPr lang="en-US" altLang="zh-CN" sz="1100">
              <a:latin typeface="+mn-lt"/>
              <a:ea typeface="+mn-ea"/>
              <a:cs typeface="+mn-cs"/>
            </a:rPr>
            <a:t>The fold-regulation represents the biological meaning of the fold-change:</a:t>
          </a:r>
          <a:endParaRPr lang="zh-CN" altLang="zh-CN" sz="1100">
            <a:latin typeface="+mn-lt"/>
            <a:ea typeface="+mn-ea"/>
            <a:cs typeface="+mn-cs"/>
          </a:endParaRPr>
        </a:p>
        <a:p>
          <a:pPr lvl="0"/>
          <a:r>
            <a:rPr lang="en-US" altLang="zh-CN" sz="1100">
              <a:latin typeface="+mn-lt"/>
              <a:ea typeface="+mn-ea"/>
              <a:cs typeface="+mn-cs"/>
            </a:rPr>
            <a:t>If the fold-change (column H) equals to 1, it means there is no up- or down-regulation. </a:t>
          </a:r>
          <a:endParaRPr lang="zh-CN" altLang="zh-CN" sz="1100">
            <a:latin typeface="+mn-lt"/>
            <a:ea typeface="+mn-ea"/>
            <a:cs typeface="+mn-cs"/>
          </a:endParaRPr>
        </a:p>
        <a:p>
          <a:pPr lvl="0"/>
          <a:r>
            <a:rPr lang="en-US" altLang="zh-CN" sz="1100">
              <a:latin typeface="+mn-lt"/>
              <a:ea typeface="+mn-ea"/>
              <a:cs typeface="+mn-cs"/>
            </a:rPr>
            <a:t>If the fold-change is greater than 1, it indicates up-regulation. The up-regulation value (column J) is the same as the fold-change value (column H). </a:t>
          </a:r>
          <a:endParaRPr lang="zh-CN" altLang="zh-CN" sz="1100">
            <a:latin typeface="+mn-lt"/>
            <a:ea typeface="+mn-ea"/>
            <a:cs typeface="+mn-cs"/>
          </a:endParaRPr>
        </a:p>
        <a:p>
          <a:pPr lvl="0"/>
          <a:r>
            <a:rPr lang="en-US" altLang="zh-CN" sz="1100">
              <a:latin typeface="+mn-lt"/>
              <a:ea typeface="+mn-ea"/>
              <a:cs typeface="+mn-cs"/>
            </a:rPr>
            <a:t>If the fold-change is less than 1, it indicates down-regulation. The down-regulation value is the negative inverse of the fold-change value. </a:t>
          </a:r>
          <a:endParaRPr lang="zh-CN" altLang="zh-CN" sz="1100">
            <a:latin typeface="+mn-lt"/>
            <a:ea typeface="+mn-ea"/>
            <a:cs typeface="+mn-cs"/>
          </a:endParaRPr>
        </a:p>
        <a:p>
          <a:r>
            <a:rPr lang="en-US" altLang="zh-CN" sz="1100">
              <a:latin typeface="+mn-lt"/>
              <a:ea typeface="+mn-ea"/>
              <a:cs typeface="+mn-cs"/>
            </a:rPr>
            <a:t>The fold-change and fold-regulation greater than 2 are labeled in red. </a:t>
          </a:r>
          <a:endParaRPr lang="zh-CN" altLang="zh-CN" sz="1100">
            <a:latin typeface="+mn-lt"/>
            <a:ea typeface="+mn-ea"/>
            <a:cs typeface="+mn-cs"/>
          </a:endParaRPr>
        </a:p>
        <a:p>
          <a:r>
            <a:rPr lang="en-US" altLang="zh-CN" sz="1100">
              <a:latin typeface="+mn-lt"/>
              <a:ea typeface="+mn-ea"/>
              <a:cs typeface="+mn-cs"/>
            </a:rPr>
            <a:t>The fold-change less than 0.5 and fold-regulation less than -2 are labeled in blue.</a:t>
          </a:r>
          <a:endParaRPr lang="zh-CN" altLang="zh-CN" sz="1100">
            <a:latin typeface="+mn-lt"/>
            <a:ea typeface="+mn-ea"/>
            <a:cs typeface="+mn-cs"/>
          </a:endParaRPr>
        </a:p>
        <a:p>
          <a:r>
            <a:rPr lang="en-US" altLang="zh-CN" sz="1100" b="1">
              <a:latin typeface="+mn-lt"/>
              <a:ea typeface="+mn-ea"/>
              <a:cs typeface="+mn-cs"/>
            </a:rPr>
            <a:t> </a:t>
          </a:r>
          <a:endParaRPr lang="zh-CN" altLang="zh-CN" sz="1100">
            <a:latin typeface="+mn-lt"/>
            <a:ea typeface="+mn-ea"/>
            <a:cs typeface="+mn-cs"/>
          </a:endParaRPr>
        </a:p>
        <a:p>
          <a:r>
            <a:rPr lang="en-US" altLang="zh-CN" sz="1100" b="1">
              <a:latin typeface="+mn-lt"/>
              <a:ea typeface="+mn-ea"/>
              <a:cs typeface="+mn-cs"/>
            </a:rPr>
            <a:t>Comments (Column K)</a:t>
          </a:r>
          <a:endParaRPr lang="zh-CN" altLang="zh-CN" sz="1100">
            <a:latin typeface="+mn-lt"/>
            <a:ea typeface="+mn-ea"/>
            <a:cs typeface="+mn-cs"/>
          </a:endParaRPr>
        </a:p>
        <a:p>
          <a:r>
            <a:rPr lang="en-US" altLang="zh-CN" sz="1100" b="1">
              <a:latin typeface="+mn-lt"/>
              <a:ea typeface="+mn-ea"/>
              <a:cs typeface="+mn-cs"/>
            </a:rPr>
            <a:t>OKAY: </a:t>
          </a:r>
          <a:r>
            <a:rPr lang="en-US" altLang="zh-CN" sz="1100">
              <a:latin typeface="+mn-lt"/>
              <a:ea typeface="+mn-ea"/>
              <a:cs typeface="+mn-cs"/>
            </a:rPr>
            <a:t>This gene’s average Ct value is 30 or less for both Control and Test Samples. </a:t>
          </a:r>
          <a:endParaRPr lang="zh-CN" altLang="zh-CN" sz="1100">
            <a:latin typeface="+mn-lt"/>
            <a:ea typeface="+mn-ea"/>
            <a:cs typeface="+mn-cs"/>
          </a:endParaRPr>
        </a:p>
        <a:p>
          <a:r>
            <a:rPr lang="en-US" altLang="zh-CN" sz="1100" b="1">
              <a:latin typeface="+mn-lt"/>
              <a:ea typeface="+mn-ea"/>
              <a:cs typeface="+mn-cs"/>
            </a:rPr>
            <a:t>TYPE 1: </a:t>
          </a:r>
          <a:r>
            <a:rPr lang="en-US" altLang="zh-CN" sz="1100">
              <a:latin typeface="+mn-lt"/>
              <a:ea typeface="+mn-ea"/>
              <a:cs typeface="+mn-cs"/>
            </a:rPr>
            <a:t>This gene’s average Ct value is relatively high (&gt;30) in one of the sample types (Control or Test) but low in the other (Test or Control), suggesting its low expression in one of the two sample types may impact the fold-change calculation.  Its fold-change may have greater variations if p value is &gt; 0.05. Therefore, it is important to validate the result by using a sufficient number of biological replicates. </a:t>
          </a:r>
          <a:endParaRPr lang="zh-CN" altLang="zh-CN" sz="1100">
            <a:latin typeface="+mn-lt"/>
            <a:ea typeface="+mn-ea"/>
            <a:cs typeface="+mn-cs"/>
          </a:endParaRPr>
        </a:p>
        <a:p>
          <a:r>
            <a:rPr lang="en-US" altLang="zh-CN" sz="1100" b="1">
              <a:latin typeface="+mn-lt"/>
              <a:ea typeface="+mn-ea"/>
              <a:cs typeface="+mn-cs"/>
            </a:rPr>
            <a:t>TYPE 2: </a:t>
          </a:r>
          <a:r>
            <a:rPr lang="en-US" altLang="zh-CN" sz="1100">
              <a:latin typeface="+mn-lt"/>
              <a:ea typeface="+mn-ea"/>
              <a:cs typeface="+mn-cs"/>
            </a:rPr>
            <a:t>This gene’s average Ct value is relatively high (&gt; 30) in both Control and Test Samples, meaning low expression in both samples. The p-value of the fold-change is either unavailable or &gt; 0.05, suggesting greater variations. Therefore, it is important to validate the result by using a sufficient number of biological replicates.</a:t>
          </a:r>
          <a:endParaRPr lang="zh-CN" altLang="zh-CN" sz="1100">
            <a:latin typeface="+mn-lt"/>
            <a:ea typeface="+mn-ea"/>
            <a:cs typeface="+mn-cs"/>
          </a:endParaRPr>
        </a:p>
        <a:p>
          <a:r>
            <a:rPr lang="en-US" altLang="zh-CN" sz="1100" b="1">
              <a:latin typeface="+mn-lt"/>
              <a:ea typeface="+mn-ea"/>
              <a:cs typeface="+mn-cs"/>
            </a:rPr>
            <a:t>TYPE 3: </a:t>
          </a:r>
          <a:r>
            <a:rPr lang="en-US" altLang="zh-CN" sz="1100">
              <a:latin typeface="+mn-lt"/>
              <a:ea typeface="+mn-ea"/>
              <a:cs typeface="+mn-cs"/>
            </a:rPr>
            <a:t>This gene’s average Ct value is either undetermined or &gt; 35 (defined cut-off by default) in both Control and Test Samples, meaning its expression was undetectable.  The fold-change calculation is either erroneous or un-interpretable.</a:t>
          </a:r>
          <a:endParaRPr lang="zh-CN" altLang="zh-CN" sz="1100">
            <a:latin typeface="+mn-lt"/>
            <a:ea typeface="+mn-ea"/>
            <a:cs typeface="+mn-cs"/>
          </a:endParaRPr>
        </a:p>
        <a:p>
          <a:r>
            <a:rPr lang="en-US" altLang="zh-CN" sz="1100">
              <a:latin typeface="+mn-lt"/>
              <a:ea typeface="+mn-ea"/>
              <a:cs typeface="+mn-cs"/>
            </a:rPr>
            <a:t> </a:t>
          </a:r>
          <a:endParaRPr lang="zh-CN" altLang="zh-CN" sz="1100">
            <a:latin typeface="+mn-lt"/>
            <a:ea typeface="+mn-ea"/>
            <a:cs typeface="+mn-cs"/>
          </a:endParaRPr>
        </a:p>
        <a:p>
          <a:pPr algn="l" rtl="0">
            <a:defRPr sz="1000"/>
          </a:pPr>
          <a:endParaRPr lang="en-US" altLang="zh-CN"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8582025" cy="5838825"/>
    <xdr:graphicFrame macro="">
      <xdr:nvGraphicFramePr>
        <xdr:cNvPr id="2" name="图表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0.31192</cdr:x>
      <cdr:y>0.07036</cdr:y>
    </cdr:from>
    <cdr:to>
      <cdr:x>0.43392</cdr:x>
      <cdr:y>0.10836</cdr:y>
    </cdr:to>
    <cdr:sp macro="" textlink="">
      <cdr:nvSpPr>
        <cdr:cNvPr id="30721" name="Text Box 1"/>
        <cdr:cNvSpPr txBox="1">
          <a:spLocks xmlns:a="http://schemas.openxmlformats.org/drawingml/2006/main" noChangeArrowheads="1"/>
        </cdr:cNvSpPr>
      </cdr:nvSpPr>
      <cdr:spPr bwMode="auto">
        <a:xfrm xmlns:a="http://schemas.openxmlformats.org/drawingml/2006/main">
          <a:off x="2676925" y="410813"/>
          <a:ext cx="1047007" cy="2218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altLang="zh-CN" sz="1200" b="1" i="0" u="none" strike="noStrike" baseline="0">
              <a:solidFill>
                <a:srgbClr val="000000"/>
              </a:solidFill>
              <a:latin typeface="Arial"/>
              <a:cs typeface="Arial"/>
            </a:rPr>
            <a:t>Test Sample</a:t>
          </a:r>
        </a:p>
      </cdr:txBody>
    </cdr:sp>
  </cdr:relSizeAnchor>
  <cdr:relSizeAnchor xmlns:cdr="http://schemas.openxmlformats.org/drawingml/2006/chartDrawing">
    <cdr:from>
      <cdr:x>0.37845</cdr:x>
      <cdr:y>0.66544</cdr:y>
    </cdr:from>
    <cdr:to>
      <cdr:x>0.53045</cdr:x>
      <cdr:y>0.70344</cdr:y>
    </cdr:to>
    <cdr:sp macro="" textlink="">
      <cdr:nvSpPr>
        <cdr:cNvPr id="30722" name="Text Box 2"/>
        <cdr:cNvSpPr txBox="1">
          <a:spLocks xmlns:a="http://schemas.openxmlformats.org/drawingml/2006/main" noChangeArrowheads="1"/>
        </cdr:cNvSpPr>
      </cdr:nvSpPr>
      <cdr:spPr bwMode="auto">
        <a:xfrm xmlns:a="http://schemas.openxmlformats.org/drawingml/2006/main">
          <a:off x="3247892" y="3885381"/>
          <a:ext cx="1304467" cy="2218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altLang="zh-CN" sz="1200" b="1" i="0" u="none" strike="noStrike" baseline="0">
              <a:solidFill>
                <a:srgbClr val="000000"/>
              </a:solidFill>
              <a:latin typeface="Arial"/>
              <a:cs typeface="Arial"/>
            </a:rPr>
            <a:t>Control Sample</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314325</xdr:colOff>
      <xdr:row>27</xdr:row>
      <xdr:rowOff>95250</xdr:rowOff>
    </xdr:to>
    <xdr:graphicFrame macro="">
      <xdr:nvGraphicFramePr>
        <xdr:cNvPr id="27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xdr:row>
      <xdr:rowOff>9525</xdr:rowOff>
    </xdr:from>
    <xdr:to>
      <xdr:col>8</xdr:col>
      <xdr:colOff>504825</xdr:colOff>
      <xdr:row>29</xdr:row>
      <xdr:rowOff>47625</xdr:rowOff>
    </xdr:to>
    <xdr:graphicFrame macro="">
      <xdr:nvGraphicFramePr>
        <xdr:cNvPr id="286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piter\access\ProductionNotebook\Others\JP's%20experiment\PCR%20Array%20Plate\OligoArray_MCTF+Thymus\MCTF(T+B)_OHS021-20040903-su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Image"/>
      <sheetName val="Consistency"/>
      <sheetName val="GeneInfo_New-old"/>
      <sheetName val="newLot"/>
      <sheetName val="oldLot"/>
    </sheetNames>
    <sheetDataSet>
      <sheetData sheetId="0"/>
      <sheetData sheetId="1"/>
      <sheetData sheetId="2"/>
      <sheetData sheetId="3"/>
      <sheetData sheetId="4">
        <row r="5">
          <cell r="E5">
            <v>51050.400000000001</v>
          </cell>
        </row>
        <row r="6">
          <cell r="E6">
            <v>5084.3999999999996</v>
          </cell>
        </row>
        <row r="7">
          <cell r="E7">
            <v>3642.16</v>
          </cell>
        </row>
        <row r="8">
          <cell r="E8">
            <v>46535.21</v>
          </cell>
        </row>
        <row r="9">
          <cell r="E9">
            <v>2061.66</v>
          </cell>
        </row>
        <row r="10">
          <cell r="E10">
            <v>1642.24</v>
          </cell>
        </row>
        <row r="11">
          <cell r="E11">
            <v>1650.24</v>
          </cell>
        </row>
        <row r="12">
          <cell r="E12">
            <v>1624.64</v>
          </cell>
        </row>
        <row r="13">
          <cell r="E13">
            <v>2406.54</v>
          </cell>
        </row>
        <row r="14">
          <cell r="E14">
            <v>1809.92</v>
          </cell>
        </row>
        <row r="15">
          <cell r="E15">
            <v>1707.68</v>
          </cell>
        </row>
        <row r="16">
          <cell r="E16">
            <v>1911.52</v>
          </cell>
        </row>
        <row r="17">
          <cell r="E17">
            <v>5528.4</v>
          </cell>
        </row>
        <row r="18">
          <cell r="E18">
            <v>2173.1799999999998</v>
          </cell>
        </row>
        <row r="19">
          <cell r="E19">
            <v>1980.66</v>
          </cell>
        </row>
        <row r="20">
          <cell r="E20">
            <v>1470.72</v>
          </cell>
        </row>
        <row r="21">
          <cell r="E21">
            <v>1729.44</v>
          </cell>
        </row>
        <row r="22">
          <cell r="E22">
            <v>3761.32</v>
          </cell>
        </row>
        <row r="23">
          <cell r="E23">
            <v>1743.04</v>
          </cell>
        </row>
        <row r="24">
          <cell r="E24">
            <v>1615.36</v>
          </cell>
        </row>
        <row r="25">
          <cell r="E25">
            <v>2038.8</v>
          </cell>
        </row>
        <row r="26">
          <cell r="E26">
            <v>1543.52</v>
          </cell>
        </row>
        <row r="27">
          <cell r="E27">
            <v>1483.36</v>
          </cell>
        </row>
        <row r="28">
          <cell r="E28">
            <v>4081.36</v>
          </cell>
        </row>
        <row r="29">
          <cell r="E29">
            <v>2682.14</v>
          </cell>
        </row>
        <row r="30">
          <cell r="E30">
            <v>1647.04</v>
          </cell>
        </row>
        <row r="31">
          <cell r="E31">
            <v>2044.28</v>
          </cell>
        </row>
        <row r="32">
          <cell r="E32">
            <v>31328.53</v>
          </cell>
        </row>
        <row r="33">
          <cell r="E33">
            <v>1675.52</v>
          </cell>
        </row>
        <row r="34">
          <cell r="E34">
            <v>4287.92</v>
          </cell>
        </row>
        <row r="35">
          <cell r="E35">
            <v>1489.28</v>
          </cell>
        </row>
        <row r="36">
          <cell r="E36">
            <v>1388.48</v>
          </cell>
        </row>
        <row r="37">
          <cell r="E37">
            <v>1593.92</v>
          </cell>
        </row>
        <row r="38">
          <cell r="E38">
            <v>1676.48</v>
          </cell>
        </row>
        <row r="39">
          <cell r="E39">
            <v>1713.76</v>
          </cell>
        </row>
        <row r="40">
          <cell r="E40">
            <v>1666.56</v>
          </cell>
        </row>
        <row r="41">
          <cell r="E41">
            <v>1629.44</v>
          </cell>
        </row>
        <row r="42">
          <cell r="E42">
            <v>1533.28</v>
          </cell>
        </row>
        <row r="43">
          <cell r="E43">
            <v>1506.88</v>
          </cell>
        </row>
        <row r="44">
          <cell r="E44">
            <v>2096.3200000000002</v>
          </cell>
        </row>
        <row r="45">
          <cell r="E45">
            <v>1665.28</v>
          </cell>
        </row>
        <row r="46">
          <cell r="E46">
            <v>1691.52</v>
          </cell>
        </row>
        <row r="47">
          <cell r="E47">
            <v>1678.56</v>
          </cell>
        </row>
        <row r="48">
          <cell r="E48">
            <v>1817.6</v>
          </cell>
        </row>
        <row r="49">
          <cell r="E49">
            <v>1924.32</v>
          </cell>
        </row>
        <row r="50">
          <cell r="E50">
            <v>1570.88</v>
          </cell>
        </row>
        <row r="51">
          <cell r="E51">
            <v>1579.68</v>
          </cell>
        </row>
        <row r="52">
          <cell r="E52">
            <v>3423.28</v>
          </cell>
        </row>
        <row r="53">
          <cell r="E53">
            <v>1661.76</v>
          </cell>
        </row>
        <row r="54">
          <cell r="E54">
            <v>1965.54</v>
          </cell>
        </row>
        <row r="55">
          <cell r="E55">
            <v>9686.18</v>
          </cell>
        </row>
        <row r="56">
          <cell r="E56">
            <v>1602.4</v>
          </cell>
        </row>
        <row r="57">
          <cell r="E57">
            <v>1516.96</v>
          </cell>
        </row>
        <row r="58">
          <cell r="E58">
            <v>1536.8</v>
          </cell>
        </row>
        <row r="59">
          <cell r="E59">
            <v>1803.68</v>
          </cell>
        </row>
        <row r="60">
          <cell r="E60">
            <v>2713.94</v>
          </cell>
        </row>
        <row r="61">
          <cell r="E61">
            <v>1685.76</v>
          </cell>
        </row>
        <row r="62">
          <cell r="E62">
            <v>1819.52</v>
          </cell>
        </row>
        <row r="63">
          <cell r="E63">
            <v>1525.44</v>
          </cell>
        </row>
        <row r="64">
          <cell r="E64">
            <v>4327.76</v>
          </cell>
        </row>
        <row r="65">
          <cell r="E65">
            <v>1408.64</v>
          </cell>
        </row>
        <row r="66">
          <cell r="E66">
            <v>11233.12</v>
          </cell>
        </row>
        <row r="67">
          <cell r="E67">
            <v>1392.16</v>
          </cell>
        </row>
        <row r="68">
          <cell r="E68">
            <v>1422.56</v>
          </cell>
        </row>
        <row r="69">
          <cell r="E69">
            <v>1705.44</v>
          </cell>
        </row>
        <row r="70">
          <cell r="E70">
            <v>2873.54</v>
          </cell>
        </row>
        <row r="71">
          <cell r="E71">
            <v>1526.88</v>
          </cell>
        </row>
        <row r="72">
          <cell r="E72">
            <v>1521.12</v>
          </cell>
        </row>
        <row r="73">
          <cell r="E73">
            <v>1386.08</v>
          </cell>
        </row>
        <row r="74">
          <cell r="E74">
            <v>2144.2600000000002</v>
          </cell>
        </row>
        <row r="75">
          <cell r="E75">
            <v>1359.52</v>
          </cell>
        </row>
        <row r="76">
          <cell r="E76">
            <v>1345.92</v>
          </cell>
        </row>
        <row r="77">
          <cell r="E77">
            <v>1727.04</v>
          </cell>
        </row>
        <row r="78">
          <cell r="E78">
            <v>4738.16</v>
          </cell>
        </row>
        <row r="79">
          <cell r="E79">
            <v>1582.88</v>
          </cell>
        </row>
        <row r="80">
          <cell r="E80">
            <v>1486.08</v>
          </cell>
        </row>
        <row r="81">
          <cell r="E81">
            <v>1474.72</v>
          </cell>
        </row>
        <row r="82">
          <cell r="E82">
            <v>1433.76</v>
          </cell>
        </row>
        <row r="83">
          <cell r="E83">
            <v>1340</v>
          </cell>
        </row>
        <row r="84">
          <cell r="E84">
            <v>1329.28</v>
          </cell>
        </row>
        <row r="85">
          <cell r="E85">
            <v>1734.72</v>
          </cell>
        </row>
        <row r="86">
          <cell r="E86">
            <v>2041.26</v>
          </cell>
        </row>
        <row r="87">
          <cell r="E87">
            <v>1489.76</v>
          </cell>
        </row>
        <row r="88">
          <cell r="E88">
            <v>3324.06</v>
          </cell>
        </row>
        <row r="89">
          <cell r="E89">
            <v>1620.8</v>
          </cell>
        </row>
        <row r="90">
          <cell r="E90">
            <v>2024.18</v>
          </cell>
        </row>
        <row r="91">
          <cell r="E91">
            <v>3481.18</v>
          </cell>
        </row>
        <row r="92">
          <cell r="E92">
            <v>1311.68</v>
          </cell>
        </row>
        <row r="93">
          <cell r="E93">
            <v>2005.6</v>
          </cell>
        </row>
        <row r="94">
          <cell r="E94">
            <v>17510.3</v>
          </cell>
        </row>
        <row r="95">
          <cell r="E95">
            <v>1598.26</v>
          </cell>
        </row>
        <row r="96">
          <cell r="E96">
            <v>1735.68</v>
          </cell>
        </row>
        <row r="97">
          <cell r="E97">
            <v>1597.92</v>
          </cell>
        </row>
        <row r="98">
          <cell r="E98">
            <v>1765.76</v>
          </cell>
        </row>
        <row r="99">
          <cell r="E99">
            <v>1614.56</v>
          </cell>
        </row>
        <row r="100">
          <cell r="E100">
            <v>1705.6</v>
          </cell>
        </row>
        <row r="101">
          <cell r="E101">
            <v>2135.2199999999998</v>
          </cell>
        </row>
        <row r="102">
          <cell r="E102">
            <v>1708.64</v>
          </cell>
        </row>
        <row r="103">
          <cell r="E103">
            <v>1594.56</v>
          </cell>
        </row>
        <row r="104">
          <cell r="E104">
            <v>1487.2</v>
          </cell>
        </row>
        <row r="105">
          <cell r="E105">
            <v>1468.64</v>
          </cell>
        </row>
        <row r="106">
          <cell r="E106">
            <v>1592.16</v>
          </cell>
        </row>
        <row r="107">
          <cell r="E107">
            <v>1514.4</v>
          </cell>
        </row>
        <row r="108">
          <cell r="E108">
            <v>1488.32</v>
          </cell>
        </row>
        <row r="109">
          <cell r="E109">
            <v>1666.56</v>
          </cell>
        </row>
        <row r="110">
          <cell r="E110">
            <v>1559.52</v>
          </cell>
        </row>
        <row r="111">
          <cell r="E111">
            <v>1527.86</v>
          </cell>
        </row>
        <row r="112">
          <cell r="E112">
            <v>1460</v>
          </cell>
        </row>
        <row r="113">
          <cell r="E113">
            <v>1426.24</v>
          </cell>
        </row>
        <row r="114">
          <cell r="E114">
            <v>1549.76</v>
          </cell>
        </row>
        <row r="115">
          <cell r="E115">
            <v>2303.98</v>
          </cell>
        </row>
        <row r="116">
          <cell r="E116">
            <v>1437.76</v>
          </cell>
        </row>
        <row r="117">
          <cell r="E117">
            <v>1994.32</v>
          </cell>
        </row>
        <row r="118">
          <cell r="E118">
            <v>1729.44</v>
          </cell>
        </row>
        <row r="119">
          <cell r="E119">
            <v>1745.12</v>
          </cell>
        </row>
        <row r="120">
          <cell r="E120">
            <v>31941.5</v>
          </cell>
        </row>
        <row r="121">
          <cell r="E121">
            <v>1767.32</v>
          </cell>
        </row>
        <row r="122">
          <cell r="E122">
            <v>1557.12</v>
          </cell>
        </row>
        <row r="123">
          <cell r="E123">
            <v>1488.32</v>
          </cell>
        </row>
        <row r="124">
          <cell r="E124">
            <v>1510.08</v>
          </cell>
        </row>
        <row r="125">
          <cell r="E125">
            <v>49640.68</v>
          </cell>
        </row>
        <row r="126">
          <cell r="E126">
            <v>7513.4</v>
          </cell>
        </row>
        <row r="127">
          <cell r="E127">
            <v>48141.54</v>
          </cell>
        </row>
        <row r="128">
          <cell r="E128">
            <v>48045.5</v>
          </cell>
        </row>
        <row r="129">
          <cell r="E129">
            <v>49021.66</v>
          </cell>
        </row>
        <row r="130">
          <cell r="E130">
            <v>48196.959999999999</v>
          </cell>
        </row>
        <row r="131">
          <cell r="E131">
            <v>8541.68</v>
          </cell>
        </row>
        <row r="132">
          <cell r="E132">
            <v>42541.81</v>
          </cell>
        </row>
      </sheetData>
      <sheetData sheetId="5">
        <row r="5">
          <cell r="E5">
            <v>51342.44</v>
          </cell>
        </row>
        <row r="6">
          <cell r="E6">
            <v>9308.2199999999993</v>
          </cell>
        </row>
        <row r="7">
          <cell r="E7">
            <v>5014.8</v>
          </cell>
        </row>
        <row r="8">
          <cell r="E8">
            <v>47709.57</v>
          </cell>
        </row>
        <row r="9">
          <cell r="E9">
            <v>3721.2</v>
          </cell>
        </row>
        <row r="10">
          <cell r="E10">
            <v>2488.8200000000002</v>
          </cell>
        </row>
        <row r="11">
          <cell r="E11">
            <v>2424.34</v>
          </cell>
        </row>
        <row r="12">
          <cell r="E12">
            <v>2396.94</v>
          </cell>
        </row>
        <row r="13">
          <cell r="E13">
            <v>2497.7800000000002</v>
          </cell>
        </row>
        <row r="14">
          <cell r="E14">
            <v>2425.7800000000002</v>
          </cell>
        </row>
        <row r="15">
          <cell r="E15">
            <v>2166.04</v>
          </cell>
        </row>
        <row r="16">
          <cell r="E16">
            <v>2378.8200000000002</v>
          </cell>
        </row>
        <row r="17">
          <cell r="E17">
            <v>9441.84</v>
          </cell>
        </row>
        <row r="18">
          <cell r="E18">
            <v>3008.72</v>
          </cell>
        </row>
        <row r="19">
          <cell r="E19">
            <v>2617.36</v>
          </cell>
        </row>
        <row r="20">
          <cell r="E20">
            <v>2036.32</v>
          </cell>
        </row>
        <row r="21">
          <cell r="E21">
            <v>2322.12</v>
          </cell>
        </row>
        <row r="22">
          <cell r="E22">
            <v>5271.38</v>
          </cell>
        </row>
        <row r="23">
          <cell r="E23">
            <v>2318.6799999999998</v>
          </cell>
        </row>
        <row r="24">
          <cell r="E24">
            <v>2274.4</v>
          </cell>
        </row>
        <row r="25">
          <cell r="E25">
            <v>4057.52</v>
          </cell>
        </row>
        <row r="26">
          <cell r="E26">
            <v>2367.7199999999998</v>
          </cell>
        </row>
        <row r="27">
          <cell r="E27">
            <v>2070.92</v>
          </cell>
        </row>
        <row r="28">
          <cell r="E28">
            <v>5431.76</v>
          </cell>
        </row>
        <row r="29">
          <cell r="E29">
            <v>4012.72</v>
          </cell>
        </row>
        <row r="30">
          <cell r="E30">
            <v>2369.12</v>
          </cell>
        </row>
        <row r="31">
          <cell r="E31">
            <v>2973.2</v>
          </cell>
        </row>
        <row r="32">
          <cell r="E32">
            <v>39644.65</v>
          </cell>
        </row>
        <row r="33">
          <cell r="E33">
            <v>2366.7199999999998</v>
          </cell>
        </row>
        <row r="34">
          <cell r="E34">
            <v>4580.3999999999996</v>
          </cell>
        </row>
        <row r="35">
          <cell r="E35">
            <v>2398.1799999999998</v>
          </cell>
        </row>
        <row r="36">
          <cell r="E36">
            <v>2003.02</v>
          </cell>
        </row>
        <row r="37">
          <cell r="E37">
            <v>2330.36</v>
          </cell>
        </row>
        <row r="38">
          <cell r="E38">
            <v>2447.2199999999998</v>
          </cell>
        </row>
        <row r="39">
          <cell r="E39">
            <v>2566.96</v>
          </cell>
        </row>
        <row r="40">
          <cell r="E40">
            <v>2587.6</v>
          </cell>
        </row>
        <row r="41">
          <cell r="E41">
            <v>2510.44</v>
          </cell>
        </row>
        <row r="42">
          <cell r="E42">
            <v>2305.64</v>
          </cell>
        </row>
        <row r="43">
          <cell r="E43">
            <v>2308.7399999999998</v>
          </cell>
        </row>
        <row r="44">
          <cell r="E44">
            <v>2739.1</v>
          </cell>
        </row>
        <row r="45">
          <cell r="E45">
            <v>2641.64</v>
          </cell>
        </row>
        <row r="46">
          <cell r="E46">
            <v>2531.58</v>
          </cell>
        </row>
        <row r="47">
          <cell r="E47">
            <v>2489.52</v>
          </cell>
        </row>
        <row r="48">
          <cell r="E48">
            <v>2558.8000000000002</v>
          </cell>
        </row>
        <row r="49">
          <cell r="E49">
            <v>3016.72</v>
          </cell>
        </row>
        <row r="50">
          <cell r="E50">
            <v>2120.8000000000002</v>
          </cell>
        </row>
        <row r="51">
          <cell r="E51">
            <v>2300.34</v>
          </cell>
        </row>
        <row r="52">
          <cell r="E52">
            <v>4778.32</v>
          </cell>
        </row>
        <row r="53">
          <cell r="E53">
            <v>2411.62</v>
          </cell>
        </row>
        <row r="54">
          <cell r="E54">
            <v>3230.48</v>
          </cell>
        </row>
        <row r="55">
          <cell r="E55">
            <v>13957.84</v>
          </cell>
        </row>
        <row r="56">
          <cell r="E56">
            <v>2414.42</v>
          </cell>
        </row>
        <row r="57">
          <cell r="E57">
            <v>2120</v>
          </cell>
        </row>
        <row r="58">
          <cell r="E58">
            <v>1961.48</v>
          </cell>
        </row>
        <row r="59">
          <cell r="E59">
            <v>2471.7800000000002</v>
          </cell>
        </row>
        <row r="60">
          <cell r="E60">
            <v>3380.56</v>
          </cell>
        </row>
        <row r="61">
          <cell r="E61">
            <v>2111</v>
          </cell>
        </row>
        <row r="62">
          <cell r="E62">
            <v>2581.52</v>
          </cell>
        </row>
        <row r="63">
          <cell r="E63">
            <v>2507.12</v>
          </cell>
        </row>
        <row r="64">
          <cell r="E64">
            <v>4846.96</v>
          </cell>
        </row>
        <row r="65">
          <cell r="E65">
            <v>2041.34</v>
          </cell>
        </row>
        <row r="66">
          <cell r="E66">
            <v>10805.6</v>
          </cell>
        </row>
        <row r="67">
          <cell r="E67">
            <v>2276.34</v>
          </cell>
        </row>
        <row r="68">
          <cell r="E68">
            <v>2125</v>
          </cell>
        </row>
        <row r="69">
          <cell r="E69">
            <v>2228.48</v>
          </cell>
        </row>
        <row r="70">
          <cell r="E70">
            <v>3483.92</v>
          </cell>
        </row>
        <row r="71">
          <cell r="E71">
            <v>2580.2399999999998</v>
          </cell>
        </row>
        <row r="72">
          <cell r="E72">
            <v>2456.64</v>
          </cell>
        </row>
        <row r="73">
          <cell r="E73">
            <v>1877.48</v>
          </cell>
        </row>
        <row r="74">
          <cell r="E74">
            <v>3949.68</v>
          </cell>
        </row>
        <row r="75">
          <cell r="E75">
            <v>2399.1799999999998</v>
          </cell>
        </row>
        <row r="76">
          <cell r="E76">
            <v>2227.2199999999998</v>
          </cell>
        </row>
        <row r="77">
          <cell r="E77">
            <v>2689.84</v>
          </cell>
        </row>
        <row r="78">
          <cell r="E78">
            <v>7298.16</v>
          </cell>
        </row>
        <row r="79">
          <cell r="E79">
            <v>2693.84</v>
          </cell>
        </row>
        <row r="80">
          <cell r="E80">
            <v>2577.04</v>
          </cell>
        </row>
        <row r="81">
          <cell r="E81">
            <v>1914.48</v>
          </cell>
        </row>
        <row r="82">
          <cell r="E82">
            <v>1945.2</v>
          </cell>
        </row>
        <row r="83">
          <cell r="E83">
            <v>2359.1799999999998</v>
          </cell>
        </row>
        <row r="84">
          <cell r="E84">
            <v>2512.7199999999998</v>
          </cell>
        </row>
        <row r="85">
          <cell r="E85">
            <v>2533.6799999999998</v>
          </cell>
        </row>
        <row r="86">
          <cell r="E86">
            <v>3194.96</v>
          </cell>
        </row>
        <row r="87">
          <cell r="E87">
            <v>2547.2600000000002</v>
          </cell>
        </row>
        <row r="88">
          <cell r="E88">
            <v>5119.4399999999996</v>
          </cell>
        </row>
        <row r="89">
          <cell r="E89">
            <v>2321.4</v>
          </cell>
        </row>
        <row r="90">
          <cell r="E90">
            <v>3222</v>
          </cell>
        </row>
        <row r="91">
          <cell r="E91">
            <v>5323.12</v>
          </cell>
        </row>
        <row r="92">
          <cell r="E92">
            <v>2765.2</v>
          </cell>
        </row>
        <row r="93">
          <cell r="E93">
            <v>3188.4</v>
          </cell>
        </row>
        <row r="94">
          <cell r="E94">
            <v>19860.560000000001</v>
          </cell>
        </row>
        <row r="95">
          <cell r="E95">
            <v>3007.12</v>
          </cell>
        </row>
        <row r="96">
          <cell r="E96">
            <v>2764.88</v>
          </cell>
        </row>
        <row r="97">
          <cell r="E97">
            <v>2821.36</v>
          </cell>
        </row>
        <row r="98">
          <cell r="E98">
            <v>2706</v>
          </cell>
        </row>
        <row r="99">
          <cell r="E99">
            <v>2872.56</v>
          </cell>
        </row>
        <row r="100">
          <cell r="E100">
            <v>3299.44</v>
          </cell>
        </row>
        <row r="101">
          <cell r="E101">
            <v>3268.56</v>
          </cell>
        </row>
        <row r="102">
          <cell r="E102">
            <v>2998.32</v>
          </cell>
        </row>
        <row r="103">
          <cell r="E103">
            <v>3198.96</v>
          </cell>
        </row>
        <row r="104">
          <cell r="E104">
            <v>2705.68</v>
          </cell>
        </row>
        <row r="105">
          <cell r="E105">
            <v>2659.92</v>
          </cell>
        </row>
        <row r="106">
          <cell r="E106">
            <v>3007.92</v>
          </cell>
        </row>
        <row r="107">
          <cell r="E107">
            <v>2947.12</v>
          </cell>
        </row>
        <row r="108">
          <cell r="E108">
            <v>3054.64</v>
          </cell>
        </row>
        <row r="109">
          <cell r="E109">
            <v>2777.2</v>
          </cell>
        </row>
        <row r="110">
          <cell r="E110">
            <v>2706.64</v>
          </cell>
        </row>
        <row r="111">
          <cell r="E111">
            <v>2981.68</v>
          </cell>
        </row>
        <row r="112">
          <cell r="E112">
            <v>2872.4</v>
          </cell>
        </row>
        <row r="113">
          <cell r="E113">
            <v>2552.06</v>
          </cell>
        </row>
        <row r="114">
          <cell r="E114">
            <v>2772.98</v>
          </cell>
        </row>
        <row r="115">
          <cell r="E115">
            <v>3293.52</v>
          </cell>
        </row>
        <row r="116">
          <cell r="E116">
            <v>2634.48</v>
          </cell>
        </row>
        <row r="117">
          <cell r="E117">
            <v>2817.2</v>
          </cell>
        </row>
        <row r="118">
          <cell r="E118">
            <v>2990</v>
          </cell>
        </row>
        <row r="119">
          <cell r="E119">
            <v>3142</v>
          </cell>
        </row>
        <row r="120">
          <cell r="E120">
            <v>41146.43</v>
          </cell>
        </row>
        <row r="121">
          <cell r="E121">
            <v>2891.28</v>
          </cell>
        </row>
        <row r="122">
          <cell r="E122">
            <v>2847.44</v>
          </cell>
        </row>
        <row r="123">
          <cell r="E123">
            <v>2807.12</v>
          </cell>
        </row>
        <row r="124">
          <cell r="E124">
            <v>2688.4</v>
          </cell>
        </row>
        <row r="125">
          <cell r="E125">
            <v>52119.78</v>
          </cell>
        </row>
        <row r="126">
          <cell r="E126">
            <v>12060.66</v>
          </cell>
        </row>
        <row r="127">
          <cell r="E127">
            <v>51403.24</v>
          </cell>
        </row>
        <row r="128">
          <cell r="E128">
            <v>50406.06</v>
          </cell>
        </row>
        <row r="129">
          <cell r="E129">
            <v>51414.22</v>
          </cell>
        </row>
        <row r="130">
          <cell r="E130">
            <v>51040.12</v>
          </cell>
        </row>
        <row r="131">
          <cell r="E131">
            <v>11024.58</v>
          </cell>
        </row>
        <row r="132">
          <cell r="E132">
            <v>46590.02</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Sheet2"/>
  <dimension ref="A1:L78"/>
  <sheetViews>
    <sheetView tabSelected="1" zoomScale="115" zoomScaleNormal="100" workbookViewId="0">
      <pane ySplit="1" topLeftCell="A2" activePane="bottomLeft" state="frozen"/>
      <selection pane="bottomLeft" activeCell="H45" sqref="H45"/>
    </sheetView>
  </sheetViews>
  <sheetFormatPr defaultRowHeight="12.75"/>
  <sheetData>
    <row r="1" spans="1:12" ht="15.75" customHeight="1" thickBot="1"/>
    <row r="2" spans="1:12" ht="15.75" customHeight="1">
      <c r="A2" s="114" t="s">
        <v>2521</v>
      </c>
      <c r="B2" s="115"/>
      <c r="C2" s="115"/>
      <c r="D2" s="115"/>
      <c r="E2" s="115"/>
      <c r="F2" s="115"/>
      <c r="G2" s="115"/>
      <c r="H2" s="115"/>
      <c r="I2" s="115"/>
      <c r="J2" s="115"/>
      <c r="K2" s="115"/>
      <c r="L2" s="116"/>
    </row>
    <row r="3" spans="1:12" s="2" customFormat="1" ht="15.75" customHeight="1">
      <c r="A3" s="117"/>
      <c r="B3" s="118"/>
      <c r="C3" s="118"/>
      <c r="D3" s="118"/>
      <c r="E3" s="118"/>
      <c r="F3" s="118"/>
      <c r="G3" s="118"/>
      <c r="H3" s="118"/>
      <c r="I3" s="118"/>
      <c r="J3" s="118"/>
      <c r="K3" s="118"/>
      <c r="L3" s="119"/>
    </row>
    <row r="4" spans="1:12" ht="15.75" customHeight="1">
      <c r="A4" s="117"/>
      <c r="B4" s="118"/>
      <c r="C4" s="118"/>
      <c r="D4" s="118"/>
      <c r="E4" s="118"/>
      <c r="F4" s="118"/>
      <c r="G4" s="118"/>
      <c r="H4" s="118"/>
      <c r="I4" s="118"/>
      <c r="J4" s="118"/>
      <c r="K4" s="118"/>
      <c r="L4" s="119"/>
    </row>
    <row r="5" spans="1:12" ht="15.75" customHeight="1">
      <c r="A5" s="117"/>
      <c r="B5" s="118"/>
      <c r="C5" s="118"/>
      <c r="D5" s="118"/>
      <c r="E5" s="118"/>
      <c r="F5" s="118"/>
      <c r="G5" s="118"/>
      <c r="H5" s="118"/>
      <c r="I5" s="118"/>
      <c r="J5" s="118"/>
      <c r="K5" s="118"/>
      <c r="L5" s="119"/>
    </row>
    <row r="6" spans="1:12" ht="15.75" customHeight="1">
      <c r="A6" s="117"/>
      <c r="B6" s="118"/>
      <c r="C6" s="118"/>
      <c r="D6" s="118"/>
      <c r="E6" s="118"/>
      <c r="F6" s="118"/>
      <c r="G6" s="118"/>
      <c r="H6" s="118"/>
      <c r="I6" s="118"/>
      <c r="J6" s="118"/>
      <c r="K6" s="118"/>
      <c r="L6" s="119"/>
    </row>
    <row r="7" spans="1:12" ht="15.75" customHeight="1">
      <c r="A7" s="117"/>
      <c r="B7" s="118"/>
      <c r="C7" s="118"/>
      <c r="D7" s="118"/>
      <c r="E7" s="118"/>
      <c r="F7" s="118"/>
      <c r="G7" s="118"/>
      <c r="H7" s="118"/>
      <c r="I7" s="118"/>
      <c r="J7" s="118"/>
      <c r="K7" s="118"/>
      <c r="L7" s="119"/>
    </row>
    <row r="8" spans="1:12" ht="15.75" customHeight="1">
      <c r="A8" s="117"/>
      <c r="B8" s="118"/>
      <c r="C8" s="118"/>
      <c r="D8" s="118"/>
      <c r="E8" s="118"/>
      <c r="F8" s="118"/>
      <c r="G8" s="118"/>
      <c r="H8" s="118"/>
      <c r="I8" s="118"/>
      <c r="J8" s="118"/>
      <c r="K8" s="118"/>
      <c r="L8" s="119"/>
    </row>
    <row r="9" spans="1:12" ht="15.75" customHeight="1">
      <c r="A9" s="117"/>
      <c r="B9" s="118"/>
      <c r="C9" s="118"/>
      <c r="D9" s="118"/>
      <c r="E9" s="118"/>
      <c r="F9" s="118"/>
      <c r="G9" s="118"/>
      <c r="H9" s="118"/>
      <c r="I9" s="118"/>
      <c r="J9" s="118"/>
      <c r="K9" s="118"/>
      <c r="L9" s="119"/>
    </row>
    <row r="10" spans="1:12" ht="15.75" customHeight="1">
      <c r="A10" s="117"/>
      <c r="B10" s="118"/>
      <c r="C10" s="118"/>
      <c r="D10" s="118"/>
      <c r="E10" s="118"/>
      <c r="F10" s="118"/>
      <c r="G10" s="118"/>
      <c r="H10" s="118"/>
      <c r="I10" s="118"/>
      <c r="J10" s="118"/>
      <c r="K10" s="118"/>
      <c r="L10" s="119"/>
    </row>
    <row r="11" spans="1:12" ht="15.75" customHeight="1">
      <c r="A11" s="117"/>
      <c r="B11" s="118"/>
      <c r="C11" s="118"/>
      <c r="D11" s="118"/>
      <c r="E11" s="118"/>
      <c r="F11" s="118"/>
      <c r="G11" s="118"/>
      <c r="H11" s="118"/>
      <c r="I11" s="118"/>
      <c r="J11" s="118"/>
      <c r="K11" s="118"/>
      <c r="L11" s="119"/>
    </row>
    <row r="12" spans="1:12" ht="15.75" customHeight="1">
      <c r="A12" s="117"/>
      <c r="B12" s="118"/>
      <c r="C12" s="118"/>
      <c r="D12" s="118"/>
      <c r="E12" s="118"/>
      <c r="F12" s="118"/>
      <c r="G12" s="118"/>
      <c r="H12" s="118"/>
      <c r="I12" s="118"/>
      <c r="J12" s="118"/>
      <c r="K12" s="118"/>
      <c r="L12" s="119"/>
    </row>
    <row r="13" spans="1:12" ht="15.75" customHeight="1">
      <c r="A13" s="117"/>
      <c r="B13" s="118"/>
      <c r="C13" s="118"/>
      <c r="D13" s="118"/>
      <c r="E13" s="118"/>
      <c r="F13" s="118"/>
      <c r="G13" s="118"/>
      <c r="H13" s="118"/>
      <c r="I13" s="118"/>
      <c r="J13" s="118"/>
      <c r="K13" s="118"/>
      <c r="L13" s="119"/>
    </row>
    <row r="14" spans="1:12" ht="15.75" customHeight="1">
      <c r="A14" s="117"/>
      <c r="B14" s="118"/>
      <c r="C14" s="118"/>
      <c r="D14" s="118"/>
      <c r="E14" s="118"/>
      <c r="F14" s="118"/>
      <c r="G14" s="118"/>
      <c r="H14" s="118"/>
      <c r="I14" s="118"/>
      <c r="J14" s="118"/>
      <c r="K14" s="118"/>
      <c r="L14" s="119"/>
    </row>
    <row r="15" spans="1:12" ht="15.75" customHeight="1">
      <c r="A15" s="117"/>
      <c r="B15" s="118"/>
      <c r="C15" s="118"/>
      <c r="D15" s="118"/>
      <c r="E15" s="118"/>
      <c r="F15" s="118"/>
      <c r="G15" s="118"/>
      <c r="H15" s="118"/>
      <c r="I15" s="118"/>
      <c r="J15" s="118"/>
      <c r="K15" s="118"/>
      <c r="L15" s="119"/>
    </row>
    <row r="16" spans="1:12" ht="15.75" customHeight="1">
      <c r="A16" s="117"/>
      <c r="B16" s="118"/>
      <c r="C16" s="118"/>
      <c r="D16" s="118"/>
      <c r="E16" s="118"/>
      <c r="F16" s="118"/>
      <c r="G16" s="118"/>
      <c r="H16" s="118"/>
      <c r="I16" s="118"/>
      <c r="J16" s="118"/>
      <c r="K16" s="118"/>
      <c r="L16" s="119"/>
    </row>
    <row r="17" spans="1:12" ht="15.75" customHeight="1">
      <c r="A17" s="117"/>
      <c r="B17" s="118"/>
      <c r="C17" s="118"/>
      <c r="D17" s="118"/>
      <c r="E17" s="118"/>
      <c r="F17" s="118"/>
      <c r="G17" s="118"/>
      <c r="H17" s="118"/>
      <c r="I17" s="118"/>
      <c r="J17" s="118"/>
      <c r="K17" s="118"/>
      <c r="L17" s="119"/>
    </row>
    <row r="18" spans="1:12" ht="15.75" customHeight="1">
      <c r="A18" s="117"/>
      <c r="B18" s="118"/>
      <c r="C18" s="118"/>
      <c r="D18" s="118"/>
      <c r="E18" s="118"/>
      <c r="F18" s="118"/>
      <c r="G18" s="118"/>
      <c r="H18" s="118"/>
      <c r="I18" s="118"/>
      <c r="J18" s="118"/>
      <c r="K18" s="118"/>
      <c r="L18" s="119"/>
    </row>
    <row r="19" spans="1:12" ht="15.75" customHeight="1">
      <c r="A19" s="117"/>
      <c r="B19" s="118"/>
      <c r="C19" s="118"/>
      <c r="D19" s="118"/>
      <c r="E19" s="118"/>
      <c r="F19" s="118"/>
      <c r="G19" s="118"/>
      <c r="H19" s="118"/>
      <c r="I19" s="118"/>
      <c r="J19" s="118"/>
      <c r="K19" s="118"/>
      <c r="L19" s="119"/>
    </row>
    <row r="20" spans="1:12" ht="15.75" customHeight="1">
      <c r="A20" s="117"/>
      <c r="B20" s="118"/>
      <c r="C20" s="118"/>
      <c r="D20" s="118"/>
      <c r="E20" s="118"/>
      <c r="F20" s="118"/>
      <c r="G20" s="118"/>
      <c r="H20" s="118"/>
      <c r="I20" s="118"/>
      <c r="J20" s="118"/>
      <c r="K20" s="118"/>
      <c r="L20" s="119"/>
    </row>
    <row r="21" spans="1:12" ht="15.75" customHeight="1">
      <c r="A21" s="117"/>
      <c r="B21" s="118"/>
      <c r="C21" s="118"/>
      <c r="D21" s="118"/>
      <c r="E21" s="118"/>
      <c r="F21" s="118"/>
      <c r="G21" s="118"/>
      <c r="H21" s="118"/>
      <c r="I21" s="118"/>
      <c r="J21" s="118"/>
      <c r="K21" s="118"/>
      <c r="L21" s="119"/>
    </row>
    <row r="22" spans="1:12" ht="15.75" customHeight="1">
      <c r="A22" s="117"/>
      <c r="B22" s="118"/>
      <c r="C22" s="118"/>
      <c r="D22" s="118"/>
      <c r="E22" s="118"/>
      <c r="F22" s="118"/>
      <c r="G22" s="118"/>
      <c r="H22" s="118"/>
      <c r="I22" s="118"/>
      <c r="J22" s="118"/>
      <c r="K22" s="118"/>
      <c r="L22" s="119"/>
    </row>
    <row r="23" spans="1:12" ht="15.75" customHeight="1">
      <c r="A23" s="117"/>
      <c r="B23" s="118"/>
      <c r="C23" s="118"/>
      <c r="D23" s="118"/>
      <c r="E23" s="118"/>
      <c r="F23" s="118"/>
      <c r="G23" s="118"/>
      <c r="H23" s="118"/>
      <c r="I23" s="118"/>
      <c r="J23" s="118"/>
      <c r="K23" s="118"/>
      <c r="L23" s="119"/>
    </row>
    <row r="24" spans="1:12" s="7" customFormat="1" ht="15.75" customHeight="1">
      <c r="A24" s="117"/>
      <c r="B24" s="118"/>
      <c r="C24" s="118"/>
      <c r="D24" s="118"/>
      <c r="E24" s="118"/>
      <c r="F24" s="118"/>
      <c r="G24" s="118"/>
      <c r="H24" s="118"/>
      <c r="I24" s="118"/>
      <c r="J24" s="118"/>
      <c r="K24" s="118"/>
      <c r="L24" s="119"/>
    </row>
    <row r="25" spans="1:12" ht="15.75" customHeight="1">
      <c r="A25" s="117"/>
      <c r="B25" s="118"/>
      <c r="C25" s="118"/>
      <c r="D25" s="118"/>
      <c r="E25" s="118"/>
      <c r="F25" s="118"/>
      <c r="G25" s="118"/>
      <c r="H25" s="118"/>
      <c r="I25" s="118"/>
      <c r="J25" s="118"/>
      <c r="K25" s="118"/>
      <c r="L25" s="119"/>
    </row>
    <row r="26" spans="1:12" ht="15.75" customHeight="1">
      <c r="A26" s="117"/>
      <c r="B26" s="118"/>
      <c r="C26" s="118"/>
      <c r="D26" s="118"/>
      <c r="E26" s="118"/>
      <c r="F26" s="118"/>
      <c r="G26" s="118"/>
      <c r="H26" s="118"/>
      <c r="I26" s="118"/>
      <c r="J26" s="118"/>
      <c r="K26" s="118"/>
      <c r="L26" s="119"/>
    </row>
    <row r="27" spans="1:12" ht="15.75" customHeight="1">
      <c r="A27" s="117"/>
      <c r="B27" s="118"/>
      <c r="C27" s="118"/>
      <c r="D27" s="118"/>
      <c r="E27" s="118"/>
      <c r="F27" s="118"/>
      <c r="G27" s="118"/>
      <c r="H27" s="118"/>
      <c r="I27" s="118"/>
      <c r="J27" s="118"/>
      <c r="K27" s="118"/>
      <c r="L27" s="119"/>
    </row>
    <row r="28" spans="1:12" ht="15.75" customHeight="1">
      <c r="A28" s="117"/>
      <c r="B28" s="118"/>
      <c r="C28" s="118"/>
      <c r="D28" s="118"/>
      <c r="E28" s="118"/>
      <c r="F28" s="118"/>
      <c r="G28" s="118"/>
      <c r="H28" s="118"/>
      <c r="I28" s="118"/>
      <c r="J28" s="118"/>
      <c r="K28" s="118"/>
      <c r="L28" s="119"/>
    </row>
    <row r="29" spans="1:12" ht="15.75" customHeight="1">
      <c r="A29" s="117"/>
      <c r="B29" s="118"/>
      <c r="C29" s="118"/>
      <c r="D29" s="118"/>
      <c r="E29" s="118"/>
      <c r="F29" s="118"/>
      <c r="G29" s="118"/>
      <c r="H29" s="118"/>
      <c r="I29" s="118"/>
      <c r="J29" s="118"/>
      <c r="K29" s="118"/>
      <c r="L29" s="119"/>
    </row>
    <row r="30" spans="1:12" ht="15.75" customHeight="1">
      <c r="A30" s="117"/>
      <c r="B30" s="118"/>
      <c r="C30" s="118"/>
      <c r="D30" s="118"/>
      <c r="E30" s="118"/>
      <c r="F30" s="118"/>
      <c r="G30" s="118"/>
      <c r="H30" s="118"/>
      <c r="I30" s="118"/>
      <c r="J30" s="118"/>
      <c r="K30" s="118"/>
      <c r="L30" s="119"/>
    </row>
    <row r="31" spans="1:12" ht="15.75" customHeight="1">
      <c r="A31" s="117"/>
      <c r="B31" s="118"/>
      <c r="C31" s="118"/>
      <c r="D31" s="118"/>
      <c r="E31" s="118"/>
      <c r="F31" s="118"/>
      <c r="G31" s="118"/>
      <c r="H31" s="118"/>
      <c r="I31" s="118"/>
      <c r="J31" s="118"/>
      <c r="K31" s="118"/>
      <c r="L31" s="119"/>
    </row>
    <row r="32" spans="1:12" s="20" customFormat="1" ht="15.75" customHeight="1">
      <c r="A32" s="117"/>
      <c r="B32" s="118"/>
      <c r="C32" s="118"/>
      <c r="D32" s="118"/>
      <c r="E32" s="118"/>
      <c r="F32" s="118"/>
      <c r="G32" s="118"/>
      <c r="H32" s="118"/>
      <c r="I32" s="118"/>
      <c r="J32" s="118"/>
      <c r="K32" s="118"/>
      <c r="L32" s="119"/>
    </row>
    <row r="33" spans="1:12" s="51" customFormat="1" ht="15.75" customHeight="1">
      <c r="A33" s="117"/>
      <c r="B33" s="118"/>
      <c r="C33" s="118"/>
      <c r="D33" s="118"/>
      <c r="E33" s="118"/>
      <c r="F33" s="118"/>
      <c r="G33" s="118"/>
      <c r="H33" s="118"/>
      <c r="I33" s="118"/>
      <c r="J33" s="118"/>
      <c r="K33" s="118"/>
      <c r="L33" s="119"/>
    </row>
    <row r="34" spans="1:12" s="51" customFormat="1" ht="15.75" customHeight="1">
      <c r="A34" s="117"/>
      <c r="B34" s="118"/>
      <c r="C34" s="118"/>
      <c r="D34" s="118"/>
      <c r="E34" s="118"/>
      <c r="F34" s="118"/>
      <c r="G34" s="118"/>
      <c r="H34" s="118"/>
      <c r="I34" s="118"/>
      <c r="J34" s="118"/>
      <c r="K34" s="118"/>
      <c r="L34" s="119"/>
    </row>
    <row r="35" spans="1:12" s="51" customFormat="1" ht="15.75" customHeight="1">
      <c r="A35" s="117"/>
      <c r="B35" s="118"/>
      <c r="C35" s="118"/>
      <c r="D35" s="118"/>
      <c r="E35" s="118"/>
      <c r="F35" s="118"/>
      <c r="G35" s="118"/>
      <c r="H35" s="118"/>
      <c r="I35" s="118"/>
      <c r="J35" s="118"/>
      <c r="K35" s="118"/>
      <c r="L35" s="119"/>
    </row>
    <row r="36" spans="1:12" s="51" customFormat="1" ht="15.75" customHeight="1">
      <c r="A36" s="117"/>
      <c r="B36" s="118"/>
      <c r="C36" s="118"/>
      <c r="D36" s="118"/>
      <c r="E36" s="118"/>
      <c r="F36" s="118"/>
      <c r="G36" s="118"/>
      <c r="H36" s="118"/>
      <c r="I36" s="118"/>
      <c r="J36" s="118"/>
      <c r="K36" s="118"/>
      <c r="L36" s="119"/>
    </row>
    <row r="37" spans="1:12" ht="15.75" customHeight="1">
      <c r="A37" s="117"/>
      <c r="B37" s="118"/>
      <c r="C37" s="118"/>
      <c r="D37" s="118"/>
      <c r="E37" s="118"/>
      <c r="F37" s="118"/>
      <c r="G37" s="118"/>
      <c r="H37" s="118"/>
      <c r="I37" s="118"/>
      <c r="J37" s="118"/>
      <c r="K37" s="118"/>
      <c r="L37" s="119"/>
    </row>
    <row r="38" spans="1:12" ht="15.75" customHeight="1">
      <c r="A38" s="117"/>
      <c r="B38" s="118"/>
      <c r="C38" s="118"/>
      <c r="D38" s="118"/>
      <c r="E38" s="118"/>
      <c r="F38" s="118"/>
      <c r="G38" s="118"/>
      <c r="H38" s="118"/>
      <c r="I38" s="118"/>
      <c r="J38" s="118"/>
      <c r="K38" s="118"/>
      <c r="L38" s="119"/>
    </row>
    <row r="39" spans="1:12" ht="15.75" customHeight="1">
      <c r="A39" s="117"/>
      <c r="B39" s="118"/>
      <c r="C39" s="118"/>
      <c r="D39" s="118"/>
      <c r="E39" s="118"/>
      <c r="F39" s="118"/>
      <c r="G39" s="118"/>
      <c r="H39" s="118"/>
      <c r="I39" s="118"/>
      <c r="J39" s="118"/>
      <c r="K39" s="118"/>
      <c r="L39" s="119"/>
    </row>
    <row r="40" spans="1:12" ht="15.75" customHeight="1" thickBot="1">
      <c r="A40" s="120"/>
      <c r="B40" s="121"/>
      <c r="C40" s="121"/>
      <c r="D40" s="121"/>
      <c r="E40" s="121"/>
      <c r="F40" s="121"/>
      <c r="G40" s="121"/>
      <c r="H40" s="121"/>
      <c r="I40" s="121"/>
      <c r="J40" s="121"/>
      <c r="K40" s="121"/>
      <c r="L40" s="122"/>
    </row>
    <row r="41" spans="1:12" ht="15.75" customHeight="1"/>
    <row r="42" spans="1:12" ht="15.75" customHeight="1"/>
    <row r="43" spans="1:12" ht="15.75" customHeight="1"/>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sheetData>
  <mergeCells count="1">
    <mergeCell ref="A2:L40"/>
  </mergeCells>
  <phoneticPr fontId="5" type="noConversion"/>
  <pageMargins left="0.75" right="0.75" top="1" bottom="1" header="0.5" footer="0.5"/>
  <pageSetup scale="7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S352"/>
  <sheetViews>
    <sheetView zoomScale="127" workbookViewId="0">
      <selection activeCell="M6" sqref="M6"/>
    </sheetView>
  </sheetViews>
  <sheetFormatPr defaultRowHeight="12.75"/>
  <cols>
    <col min="1" max="9" width="9.7109375" customWidth="1"/>
    <col min="10" max="10" width="4.7109375" customWidth="1"/>
    <col min="11" max="11" width="7.42578125" bestFit="1" customWidth="1"/>
    <col min="12" max="12" width="5.140625" bestFit="1" customWidth="1"/>
    <col min="13" max="13" width="16.42578125" bestFit="1" customWidth="1"/>
    <col min="15" max="15" width="8" bestFit="1" customWidth="1"/>
    <col min="16" max="19" width="10.7109375" customWidth="1"/>
  </cols>
  <sheetData>
    <row r="1" spans="1:19" ht="15" customHeight="1">
      <c r="A1" s="133" t="s">
        <v>1872</v>
      </c>
      <c r="B1" s="133"/>
      <c r="C1" s="133"/>
      <c r="D1" s="24">
        <v>3</v>
      </c>
      <c r="F1" s="154" t="s">
        <v>1867</v>
      </c>
      <c r="G1" s="154"/>
      <c r="H1" s="154"/>
      <c r="I1" s="24">
        <v>1E-3</v>
      </c>
    </row>
    <row r="2" spans="1:19" ht="30" customHeight="1">
      <c r="A2" s="172" t="s">
        <v>1880</v>
      </c>
      <c r="B2" s="174"/>
      <c r="C2" s="174"/>
      <c r="D2" s="174"/>
      <c r="E2" s="174"/>
      <c r="F2" s="174"/>
      <c r="G2" s="174"/>
      <c r="H2" s="174"/>
      <c r="I2" s="175"/>
    </row>
    <row r="3" spans="1:19" ht="30" customHeight="1">
      <c r="A3" s="172" t="s">
        <v>1881</v>
      </c>
      <c r="B3" s="174"/>
      <c r="C3" s="174"/>
      <c r="D3" s="174"/>
      <c r="E3" s="174"/>
      <c r="F3" s="174"/>
      <c r="G3" s="174"/>
      <c r="H3" s="174"/>
      <c r="I3" s="175"/>
    </row>
    <row r="4" spans="1:19" ht="30" customHeight="1">
      <c r="A4" s="172" t="s">
        <v>1879</v>
      </c>
      <c r="B4" s="174"/>
      <c r="C4" s="174"/>
      <c r="D4" s="174"/>
      <c r="E4" s="174"/>
      <c r="F4" s="174"/>
      <c r="G4" s="174"/>
      <c r="H4" s="174"/>
      <c r="I4" s="175"/>
    </row>
    <row r="5" spans="1:19" ht="15" customHeight="1">
      <c r="K5" s="123" t="s">
        <v>1876</v>
      </c>
      <c r="L5" s="150"/>
      <c r="M5" s="150"/>
      <c r="N5" s="150"/>
      <c r="O5" s="124"/>
      <c r="P5" s="3"/>
      <c r="Q5" s="3"/>
      <c r="R5" s="3"/>
      <c r="S5" s="3"/>
    </row>
    <row r="6" spans="1:19" ht="15" customHeight="1">
      <c r="K6" s="65" t="s">
        <v>1878</v>
      </c>
      <c r="L6" s="52" t="s">
        <v>1741</v>
      </c>
      <c r="M6" s="113" t="s">
        <v>2519</v>
      </c>
      <c r="N6" s="52" t="s">
        <v>1883</v>
      </c>
      <c r="O6" s="52" t="s">
        <v>1866</v>
      </c>
      <c r="P6" s="3"/>
      <c r="Q6" s="3"/>
      <c r="R6" s="3"/>
      <c r="S6" s="3"/>
    </row>
    <row r="7" spans="1:19" ht="15" customHeight="1">
      <c r="K7" s="166" t="str">
        <f>'Gene Table'!A3</f>
        <v>Plate 1</v>
      </c>
      <c r="L7" s="9" t="str">
        <f>Results!C3</f>
        <v>A01</v>
      </c>
      <c r="M7" s="9" t="str">
        <f>Results!B3</f>
        <v>NM_005228</v>
      </c>
      <c r="N7" s="33">
        <f>LOG(Results!H3,2)</f>
        <v>0.23499999999999893</v>
      </c>
      <c r="O7" s="34">
        <f>Results!I3</f>
        <v>0.18496346896137661</v>
      </c>
    </row>
    <row r="8" spans="1:19" ht="15" customHeight="1">
      <c r="K8" s="167"/>
      <c r="L8" s="9" t="str">
        <f>Results!C4</f>
        <v>A02</v>
      </c>
      <c r="M8" s="9" t="str">
        <f>Results!B4</f>
        <v>NM_004985</v>
      </c>
      <c r="N8" s="33">
        <f>LOG(Results!H4,2)</f>
        <v>0.6916666666666651</v>
      </c>
      <c r="O8" s="34">
        <f>Results!I4</f>
        <v>3.5272043740868876E-2</v>
      </c>
    </row>
    <row r="9" spans="1:19" ht="15" customHeight="1">
      <c r="B9" s="35">
        <f>ROUNDUP(MIN(N7:N174),0)-10</f>
        <v>-22</v>
      </c>
      <c r="C9" s="28">
        <f>'Volcano Plot'!I1</f>
        <v>1E-3</v>
      </c>
      <c r="D9" s="28"/>
      <c r="E9" s="29"/>
      <c r="K9" s="167"/>
      <c r="L9" s="9" t="str">
        <f>Results!C5</f>
        <v>A03</v>
      </c>
      <c r="M9" s="9" t="str">
        <f>Results!B5</f>
        <v>NM_000546</v>
      </c>
      <c r="N9" s="33">
        <f>LOG(Results!H5,2)</f>
        <v>2.3616666666666668</v>
      </c>
      <c r="O9" s="34">
        <f>Results!I5</f>
        <v>4.4142629661941052E-6</v>
      </c>
    </row>
    <row r="10" spans="1:19" ht="15" customHeight="1">
      <c r="B10" s="36">
        <f>ROUNDUP(MAX(N7:N174),0)+10</f>
        <v>21</v>
      </c>
      <c r="C10" s="37">
        <f>C9</f>
        <v>1E-3</v>
      </c>
      <c r="D10" s="37"/>
      <c r="E10" s="38"/>
      <c r="K10" s="167"/>
      <c r="L10" s="9" t="str">
        <f>Results!C6</f>
        <v>A04</v>
      </c>
      <c r="M10" s="9" t="str">
        <f>Results!B6</f>
        <v>NM_005957</v>
      </c>
      <c r="N10" s="33">
        <f>LOG(Results!H6,2)</f>
        <v>1.7383333333333322</v>
      </c>
      <c r="O10" s="34">
        <f>Results!I6</f>
        <v>6.3019644434629738E-5</v>
      </c>
    </row>
    <row r="11" spans="1:19" ht="15" customHeight="1">
      <c r="B11" s="39"/>
      <c r="C11" s="37"/>
      <c r="D11" s="37"/>
      <c r="E11" s="38"/>
      <c r="K11" s="167"/>
      <c r="L11" s="9" t="str">
        <f>Results!C7</f>
        <v>A05</v>
      </c>
      <c r="M11" s="9" t="str">
        <f>Results!B7</f>
        <v>NM_000038</v>
      </c>
      <c r="N11" s="33">
        <f>LOG(Results!H7,2)</f>
        <v>0.37166666666666753</v>
      </c>
      <c r="O11" s="34">
        <f>Results!I7</f>
        <v>1.704565160787341E-3</v>
      </c>
    </row>
    <row r="12" spans="1:19" ht="15" customHeight="1">
      <c r="B12" s="39">
        <v>1</v>
      </c>
      <c r="C12" s="37">
        <f>LOG('Volcano Plot'!D$1,2)</f>
        <v>1.5849625007211563</v>
      </c>
      <c r="D12" s="37">
        <f>-1*C12</f>
        <v>-1.5849625007211563</v>
      </c>
      <c r="E12" s="38">
        <v>0</v>
      </c>
      <c r="K12" s="167"/>
      <c r="L12" s="9" t="str">
        <f>Results!C8</f>
        <v>A06</v>
      </c>
      <c r="M12" s="9" t="str">
        <f>Results!B8</f>
        <v>NM_004333</v>
      </c>
      <c r="N12" s="33">
        <f>LOG(Results!H8,2)</f>
        <v>-0.18500000000000158</v>
      </c>
      <c r="O12" s="34">
        <f>Results!I8</f>
        <v>0.39410580347904445</v>
      </c>
      <c r="P12" s="3"/>
      <c r="Q12" s="3"/>
      <c r="R12" s="3"/>
      <c r="S12" s="3"/>
    </row>
    <row r="13" spans="1:19" ht="15" customHeight="1">
      <c r="B13" s="40">
        <f>10^(ROUND(LOG(MIN(O7:O174)),0)-1)</f>
        <v>1E-10</v>
      </c>
      <c r="C13" s="31">
        <f>LOG('Volcano Plot'!D$1,2)</f>
        <v>1.5849625007211563</v>
      </c>
      <c r="D13" s="31">
        <f>-1*C13</f>
        <v>-1.5849625007211563</v>
      </c>
      <c r="E13" s="32">
        <v>0</v>
      </c>
      <c r="K13" s="167"/>
      <c r="L13" s="9" t="str">
        <f>Results!C9</f>
        <v>A07</v>
      </c>
      <c r="M13" s="9" t="str">
        <f>Results!B9</f>
        <v>NM_006297</v>
      </c>
      <c r="N13" s="33">
        <f>LOG(Results!H9,2)</f>
        <v>1.3116666666666654</v>
      </c>
      <c r="O13" s="34">
        <f>Results!I9</f>
        <v>2.3590670930362333E-7</v>
      </c>
      <c r="P13" s="3"/>
      <c r="Q13" s="3"/>
      <c r="R13" s="3"/>
      <c r="S13" s="3"/>
    </row>
    <row r="14" spans="1:19" ht="15" customHeight="1">
      <c r="K14" s="167"/>
      <c r="L14" s="9" t="str">
        <f>Results!C10</f>
        <v>A08</v>
      </c>
      <c r="M14" s="9" t="str">
        <f>Results!B10</f>
        <v>NM_000400</v>
      </c>
      <c r="N14" s="33">
        <f>LOG(Results!H10,2)</f>
        <v>1.0016666666666656</v>
      </c>
      <c r="O14" s="34">
        <f>Results!I10</f>
        <v>6.0018487919820222E-4</v>
      </c>
      <c r="P14" s="3"/>
      <c r="Q14" s="41"/>
      <c r="R14" s="3"/>
      <c r="S14" s="3"/>
    </row>
    <row r="15" spans="1:19" ht="15" customHeight="1">
      <c r="K15" s="167"/>
      <c r="L15" s="9" t="str">
        <f>Results!C11</f>
        <v>A09</v>
      </c>
      <c r="M15" s="9" t="str">
        <f>Results!B11</f>
        <v>NM_000576</v>
      </c>
      <c r="N15" s="33">
        <f>LOG(Results!H11,2)</f>
        <v>-0.33500000000000085</v>
      </c>
      <c r="O15" s="34">
        <f>Results!I11</f>
        <v>0.14648769781791188</v>
      </c>
      <c r="P15" s="3"/>
      <c r="Q15" s="3"/>
      <c r="R15" s="3"/>
      <c r="S15" s="3"/>
    </row>
    <row r="16" spans="1:19" ht="15" customHeight="1">
      <c r="K16" s="167"/>
      <c r="L16" s="9" t="str">
        <f>Results!C12</f>
        <v>A10</v>
      </c>
      <c r="M16" s="9" t="str">
        <f>Results!B12</f>
        <v>NM_000963</v>
      </c>
      <c r="N16" s="33">
        <f>LOG(Results!H12,2)</f>
        <v>3.5883333333333329</v>
      </c>
      <c r="O16" s="34">
        <f>Results!I12</f>
        <v>5.8522403862597315E-5</v>
      </c>
      <c r="P16" s="3"/>
      <c r="Q16" s="3"/>
      <c r="R16" s="3"/>
      <c r="S16" s="3"/>
    </row>
    <row r="17" spans="11:19" ht="15" customHeight="1">
      <c r="K17" s="167"/>
      <c r="L17" s="9" t="str">
        <f>Results!C13</f>
        <v>A11</v>
      </c>
      <c r="M17" s="9" t="str">
        <f>Results!B13</f>
        <v>NM_000499</v>
      </c>
      <c r="N17" s="33">
        <f>LOG(Results!H13,2)</f>
        <v>2.7183333333333315</v>
      </c>
      <c r="O17" s="34">
        <f>Results!I13</f>
        <v>3.9743568072322562E-5</v>
      </c>
      <c r="P17" s="3"/>
      <c r="Q17" s="3"/>
      <c r="R17" s="3"/>
      <c r="S17" s="3"/>
    </row>
    <row r="18" spans="11:19" ht="15" customHeight="1">
      <c r="K18" s="167"/>
      <c r="L18" s="9" t="str">
        <f>Results!C14</f>
        <v>A12</v>
      </c>
      <c r="M18" s="9" t="str">
        <f>Results!B14</f>
        <v>NM_001071</v>
      </c>
      <c r="N18" s="33">
        <f>LOG(Results!H14,2)</f>
        <v>4.9283333333333319</v>
      </c>
      <c r="O18" s="34">
        <f>Results!I14</f>
        <v>1.1329304251440666E-5</v>
      </c>
      <c r="P18" s="3"/>
      <c r="Q18" s="3"/>
      <c r="R18" s="3"/>
      <c r="S18" s="3"/>
    </row>
    <row r="19" spans="11:19" ht="15" customHeight="1">
      <c r="K19" s="167"/>
      <c r="L19" s="9" t="str">
        <f>Results!C15</f>
        <v>B01</v>
      </c>
      <c r="M19" s="9" t="str">
        <f>Results!B15</f>
        <v>NM_002542</v>
      </c>
      <c r="N19" s="33">
        <f>LOG(Results!H15,2)</f>
        <v>3.8849999999999993</v>
      </c>
      <c r="O19" s="34">
        <f>Results!I15</f>
        <v>5.5316176848326318E-7</v>
      </c>
      <c r="P19" s="3"/>
      <c r="Q19" s="3"/>
      <c r="R19" s="3"/>
      <c r="S19" s="3"/>
    </row>
    <row r="20" spans="11:19" ht="15" customHeight="1">
      <c r="K20" s="167"/>
      <c r="L20" s="9" t="str">
        <f>Results!C16</f>
        <v>B02</v>
      </c>
      <c r="M20" s="9" t="str">
        <f>Results!B16</f>
        <v>NM_000376</v>
      </c>
      <c r="N20" s="33">
        <f>LOG(Results!H16,2)</f>
        <v>2.9583333333333317</v>
      </c>
      <c r="O20" s="34">
        <f>Results!I16</f>
        <v>8.8761721299275027E-10</v>
      </c>
      <c r="P20" s="3"/>
      <c r="Q20" s="41"/>
      <c r="R20" s="3"/>
      <c r="S20" s="3"/>
    </row>
    <row r="21" spans="11:19" ht="15" customHeight="1">
      <c r="K21" s="167"/>
      <c r="L21" s="9" t="str">
        <f>Results!C17</f>
        <v>B03</v>
      </c>
      <c r="M21" s="9" t="str">
        <f>Results!B17</f>
        <v>NM_000577</v>
      </c>
      <c r="N21" s="33">
        <f>LOG(Results!H17,2)</f>
        <v>1.0183333333333322</v>
      </c>
      <c r="O21" s="34">
        <f>Results!I17</f>
        <v>3.8283822661195365E-3</v>
      </c>
      <c r="P21" s="3"/>
      <c r="Q21" s="41"/>
      <c r="R21" s="3"/>
      <c r="S21" s="3"/>
    </row>
    <row r="22" spans="11:19" ht="15" customHeight="1">
      <c r="K22" s="167"/>
      <c r="L22" s="9" t="str">
        <f>Results!C18</f>
        <v>B04</v>
      </c>
      <c r="M22" s="9" t="str">
        <f>Results!B18</f>
        <v>NM_000572</v>
      </c>
      <c r="N22" s="33">
        <f>LOG(Results!H18,2)</f>
        <v>5.4999999999998869E-2</v>
      </c>
      <c r="O22" s="34">
        <f>Results!I18</f>
        <v>0.70349172090119061</v>
      </c>
      <c r="P22" s="3"/>
      <c r="Q22" s="3"/>
      <c r="R22" s="3"/>
      <c r="S22" s="3"/>
    </row>
    <row r="23" spans="11:19" ht="15" customHeight="1">
      <c r="K23" s="167"/>
      <c r="L23" s="9" t="str">
        <f>Results!C19</f>
        <v>B05</v>
      </c>
      <c r="M23" s="9" t="str">
        <f>Results!B19</f>
        <v>NM_000015</v>
      </c>
      <c r="N23" s="33">
        <f>LOG(Results!H19,2)</f>
        <v>-0.18166666666666445</v>
      </c>
      <c r="O23" s="34">
        <f>Results!I19</f>
        <v>0.35834856127939019</v>
      </c>
      <c r="P23" s="3"/>
      <c r="Q23" s="3"/>
      <c r="R23" s="3"/>
      <c r="S23" s="3"/>
    </row>
    <row r="24" spans="11:19" ht="15" customHeight="1">
      <c r="K24" s="167"/>
      <c r="L24" s="9" t="str">
        <f>Results!C20</f>
        <v>B06</v>
      </c>
      <c r="M24" s="9" t="str">
        <f>Results!B20</f>
        <v>NM_005432</v>
      </c>
      <c r="N24" s="33">
        <f>LOG(Results!H20,2)</f>
        <v>1.1083333333333314</v>
      </c>
      <c r="O24" s="34">
        <f>Results!I20</f>
        <v>5.576421711651585E-5</v>
      </c>
      <c r="P24" s="3"/>
      <c r="Q24" s="3"/>
      <c r="R24" s="3"/>
      <c r="S24" s="3"/>
    </row>
    <row r="25" spans="11:19" ht="15" customHeight="1">
      <c r="K25" s="167"/>
      <c r="L25" s="9" t="str">
        <f>Results!C21</f>
        <v>B07</v>
      </c>
      <c r="M25" s="9" t="str">
        <f>Results!B21</f>
        <v>NM_000251</v>
      </c>
      <c r="N25" s="33">
        <f>LOG(Results!H21,2)</f>
        <v>2.284999999999997</v>
      </c>
      <c r="O25" s="34">
        <f>Results!I21</f>
        <v>2.5338260863154688E-4</v>
      </c>
      <c r="P25" s="3"/>
      <c r="Q25" s="3"/>
      <c r="R25" s="3"/>
      <c r="S25" s="3"/>
    </row>
    <row r="26" spans="11:19" ht="15" customHeight="1">
      <c r="K26" s="167"/>
      <c r="L26" s="9" t="str">
        <f>Results!C22</f>
        <v>B08</v>
      </c>
      <c r="M26" s="9" t="str">
        <f>Results!B22</f>
        <v>NM_000249</v>
      </c>
      <c r="N26" s="33">
        <f>LOG(Results!H22,2)</f>
        <v>-3.991666666666668</v>
      </c>
      <c r="O26" s="34">
        <f>Results!I22</f>
        <v>5.2091888939826463E-2</v>
      </c>
      <c r="P26" s="3"/>
      <c r="Q26" s="3"/>
      <c r="R26" s="3"/>
      <c r="S26" s="3"/>
    </row>
    <row r="27" spans="11:19" ht="15" customHeight="1">
      <c r="K27" s="167"/>
      <c r="L27" s="9" t="str">
        <f>Results!C23</f>
        <v>B09</v>
      </c>
      <c r="M27" s="9" t="str">
        <f>Results!B23</f>
        <v>NM_000584</v>
      </c>
      <c r="N27" s="33">
        <f>LOG(Results!H23,2)</f>
        <v>2.231666666666666</v>
      </c>
      <c r="O27" s="34">
        <f>Results!I23</f>
        <v>6.6731107833202034E-6</v>
      </c>
      <c r="P27" s="3"/>
      <c r="Q27" s="3"/>
      <c r="R27" s="3"/>
      <c r="S27" s="3"/>
    </row>
    <row r="28" spans="11:19" ht="15" customHeight="1">
      <c r="K28" s="167"/>
      <c r="L28" s="9" t="str">
        <f>Results!C24</f>
        <v>B10</v>
      </c>
      <c r="M28" s="9" t="str">
        <f>Results!B24</f>
        <v>NM_000594</v>
      </c>
      <c r="N28" s="33">
        <f>LOG(Results!H24,2)</f>
        <v>1.5016666666666654</v>
      </c>
      <c r="O28" s="34">
        <f>Results!I24</f>
        <v>1.6407238467822209E-2</v>
      </c>
      <c r="P28" s="3"/>
      <c r="Q28" s="3"/>
      <c r="R28" s="3"/>
      <c r="S28" s="3"/>
    </row>
    <row r="29" spans="11:19" ht="15" customHeight="1">
      <c r="K29" s="167"/>
      <c r="L29" s="9" t="str">
        <f>Results!C25</f>
        <v>B11</v>
      </c>
      <c r="M29" s="9" t="str">
        <f>Results!B25</f>
        <v>NM_000660</v>
      </c>
      <c r="N29" s="33">
        <f>LOG(Results!H25,2)</f>
        <v>1.8616666666666646</v>
      </c>
      <c r="O29" s="34">
        <f>Results!I25</f>
        <v>4.0032819331933207E-6</v>
      </c>
      <c r="P29" s="3"/>
      <c r="Q29" s="3"/>
      <c r="R29" s="3"/>
      <c r="S29" s="3"/>
    </row>
    <row r="30" spans="11:19" ht="15" customHeight="1">
      <c r="K30" s="167"/>
      <c r="L30" s="9" t="str">
        <f>Results!C26</f>
        <v>B12</v>
      </c>
      <c r="M30" s="9" t="str">
        <f>Results!B26</f>
        <v>NM_000059</v>
      </c>
      <c r="N30" s="33">
        <f>LOG(Results!H26,2)</f>
        <v>1.3949999999999994</v>
      </c>
      <c r="O30" s="34">
        <f>Results!I26</f>
        <v>1.1393066512698641E-4</v>
      </c>
      <c r="P30" s="3"/>
      <c r="Q30" s="3"/>
      <c r="R30" s="3"/>
      <c r="S30" s="3"/>
    </row>
    <row r="31" spans="11:19" ht="15" customHeight="1">
      <c r="K31" s="167"/>
      <c r="L31" s="9" t="str">
        <f>Results!C27</f>
        <v>C01</v>
      </c>
      <c r="M31" s="9" t="str">
        <f>Results!B27</f>
        <v>NM_005037</v>
      </c>
      <c r="N31" s="33">
        <f>LOG(Results!H27,2)</f>
        <v>-0.4083333333333381</v>
      </c>
      <c r="O31" s="34">
        <f>Results!I27</f>
        <v>0.70498864426578467</v>
      </c>
      <c r="P31" s="3"/>
      <c r="Q31" s="3"/>
      <c r="R31" s="3"/>
      <c r="S31" s="3"/>
    </row>
    <row r="32" spans="11:19" ht="15" customHeight="1">
      <c r="K32" s="167"/>
      <c r="L32" s="9" t="str">
        <f>Results!C28</f>
        <v>C02</v>
      </c>
      <c r="M32" s="9" t="str">
        <f>Results!B28</f>
        <v>NM_006218</v>
      </c>
      <c r="N32" s="33">
        <f>LOG(Results!H28,2)</f>
        <v>-1.3016666666666687</v>
      </c>
      <c r="O32" s="34">
        <f>Results!I28</f>
        <v>3.6770258059320429E-4</v>
      </c>
      <c r="P32" s="3"/>
      <c r="Q32" s="3"/>
      <c r="R32" s="3"/>
      <c r="S32" s="3"/>
    </row>
    <row r="33" spans="11:19" ht="15" customHeight="1">
      <c r="K33" s="167"/>
      <c r="L33" s="9" t="str">
        <f>Results!C29</f>
        <v>C03</v>
      </c>
      <c r="M33" s="9" t="str">
        <f>Results!B29</f>
        <v>NM_000254</v>
      </c>
      <c r="N33" s="33">
        <f>LOG(Results!H29,2)</f>
        <v>3.4083333333333319</v>
      </c>
      <c r="O33" s="34">
        <f>Results!I29</f>
        <v>9.4724409841187278E-8</v>
      </c>
      <c r="P33" s="3"/>
      <c r="Q33" s="3"/>
      <c r="R33" s="3"/>
      <c r="S33" s="3"/>
    </row>
    <row r="34" spans="11:19" ht="15" customHeight="1">
      <c r="K34" s="167"/>
      <c r="L34" s="9" t="str">
        <f>Results!C30</f>
        <v>C04</v>
      </c>
      <c r="M34" s="9" t="str">
        <f>Results!B30</f>
        <v>NM_000600</v>
      </c>
      <c r="N34" s="33">
        <f>LOG(Results!H30,2)</f>
        <v>1.0283333333333322</v>
      </c>
      <c r="O34" s="34">
        <f>Results!I30</f>
        <v>8.9671533742221443E-5</v>
      </c>
      <c r="P34" s="3"/>
      <c r="Q34" s="3"/>
      <c r="R34" s="3"/>
      <c r="S34" s="3"/>
    </row>
    <row r="35" spans="11:19" ht="15" customHeight="1">
      <c r="K35" s="167"/>
      <c r="L35" s="9" t="str">
        <f>Results!C31</f>
        <v>C05</v>
      </c>
      <c r="M35" s="9" t="str">
        <f>Results!B31</f>
        <v>NM_000618</v>
      </c>
      <c r="N35" s="33">
        <f>LOG(Results!H31,2)</f>
        <v>-0.15833333333333197</v>
      </c>
      <c r="O35" s="34">
        <f>Results!I31</f>
        <v>0.77883161162290027</v>
      </c>
      <c r="P35" s="3"/>
      <c r="Q35" s="3"/>
      <c r="R35" s="3"/>
      <c r="S35" s="3"/>
    </row>
    <row r="36" spans="11:19" ht="15" customHeight="1">
      <c r="K36" s="167"/>
      <c r="L36" s="9" t="str">
        <f>Results!C32</f>
        <v>C06</v>
      </c>
      <c r="M36" s="9" t="str">
        <f>Results!B32</f>
        <v>NM_202001</v>
      </c>
      <c r="N36" s="33">
        <f>LOG(Results!H32,2)</f>
        <v>-5.4999999999998876E-2</v>
      </c>
      <c r="O36" s="34">
        <f>Results!I32</f>
        <v>0.96727073844497502</v>
      </c>
      <c r="P36" s="3"/>
      <c r="Q36" s="3"/>
      <c r="R36" s="3"/>
      <c r="S36" s="3"/>
    </row>
    <row r="37" spans="11:19" ht="15" customHeight="1">
      <c r="K37" s="167"/>
      <c r="L37" s="9" t="str">
        <f>Results!C33</f>
        <v>C07</v>
      </c>
      <c r="M37" s="9" t="str">
        <f>Results!B33</f>
        <v>NM_000903</v>
      </c>
      <c r="N37" s="33">
        <f>LOG(Results!H33,2)</f>
        <v>-1.981666666666668</v>
      </c>
      <c r="O37" s="34">
        <f>Results!I33</f>
        <v>1.109551345940925E-5</v>
      </c>
      <c r="P37" s="3"/>
      <c r="Q37" s="3"/>
      <c r="R37" s="3"/>
      <c r="S37" s="3"/>
    </row>
    <row r="38" spans="11:19" ht="15" customHeight="1">
      <c r="K38" s="167"/>
      <c r="L38" s="9" t="str">
        <f>Results!C34</f>
        <v>C08</v>
      </c>
      <c r="M38" s="9" t="str">
        <f>Results!B34</f>
        <v>NM_004628</v>
      </c>
      <c r="N38" s="33">
        <f>LOG(Results!H34,2)</f>
        <v>2.6916666666666624</v>
      </c>
      <c r="O38" s="34">
        <f>Results!I34</f>
        <v>8.0589379539448985E-7</v>
      </c>
      <c r="P38" s="3"/>
      <c r="Q38" s="3"/>
      <c r="R38" s="3"/>
      <c r="S38" s="3"/>
    </row>
    <row r="39" spans="11:19" ht="15" customHeight="1">
      <c r="K39" s="167"/>
      <c r="L39" s="9" t="str">
        <f>Results!C35</f>
        <v>C09</v>
      </c>
      <c r="M39" s="9" t="str">
        <f>Results!B35</f>
        <v>NM_001025366</v>
      </c>
      <c r="N39" s="33">
        <f>LOG(Results!H35,2)</f>
        <v>1.6516666666666664</v>
      </c>
      <c r="O39" s="34">
        <f>Results!I35</f>
        <v>1.435353964141795E-4</v>
      </c>
      <c r="P39" s="3"/>
      <c r="Q39" s="3"/>
      <c r="R39" s="3"/>
      <c r="S39" s="3"/>
    </row>
    <row r="40" spans="11:19" ht="15" customHeight="1">
      <c r="K40" s="167"/>
      <c r="L40" s="9" t="str">
        <f>Results!C36</f>
        <v>C10</v>
      </c>
      <c r="M40" s="9" t="str">
        <f>Results!B36</f>
        <v>NM_002769</v>
      </c>
      <c r="N40" s="33">
        <f>LOG(Results!H36,2)</f>
        <v>3.8249999999999988</v>
      </c>
      <c r="O40" s="34">
        <f>Results!I36</f>
        <v>1.3923604625672081E-7</v>
      </c>
      <c r="P40" s="3"/>
      <c r="Q40" s="3"/>
      <c r="R40" s="3"/>
      <c r="S40" s="3"/>
    </row>
    <row r="41" spans="11:19" ht="15" customHeight="1">
      <c r="K41" s="167"/>
      <c r="L41" s="9" t="str">
        <f>Results!C37</f>
        <v>C11</v>
      </c>
      <c r="M41" s="9" t="str">
        <f>Results!B37</f>
        <v>NM_000927</v>
      </c>
      <c r="N41" s="33">
        <f>LOG(Results!H37,2)</f>
        <v>0.23833333333333337</v>
      </c>
      <c r="O41" s="34">
        <f>Results!I37</f>
        <v>3.1556427619917511E-2</v>
      </c>
      <c r="P41" s="3"/>
      <c r="Q41" s="3"/>
      <c r="R41" s="3"/>
      <c r="S41" s="3"/>
    </row>
    <row r="42" spans="11:19" ht="15" customHeight="1">
      <c r="K42" s="167"/>
      <c r="L42" s="9" t="str">
        <f>Results!C38</f>
        <v>C12</v>
      </c>
      <c r="M42" s="9" t="str">
        <f>Results!B38</f>
        <v>NM_005359</v>
      </c>
      <c r="N42" s="33">
        <f>LOG(Results!H38,2)</f>
        <v>1.9983333333333313</v>
      </c>
      <c r="O42" s="34">
        <f>Results!I38</f>
        <v>7.5092016849945687E-7</v>
      </c>
      <c r="P42" s="3"/>
      <c r="Q42" s="3"/>
      <c r="R42" s="3"/>
      <c r="S42" s="3"/>
    </row>
    <row r="43" spans="11:19" ht="15" customHeight="1">
      <c r="K43" s="167"/>
      <c r="L43" s="9" t="str">
        <f>Results!C39</f>
        <v>D01</v>
      </c>
      <c r="M43" s="9" t="str">
        <f>Results!B39</f>
        <v>NM_000598</v>
      </c>
      <c r="N43" s="33">
        <f>LOG(Results!H39,2)</f>
        <v>1.0216666666666674</v>
      </c>
      <c r="O43" s="34">
        <f>Results!I39</f>
        <v>1.2398937729481736E-6</v>
      </c>
      <c r="P43" s="3"/>
      <c r="Q43" s="3"/>
      <c r="R43" s="3"/>
      <c r="S43" s="3"/>
    </row>
    <row r="44" spans="11:19" ht="15" customHeight="1">
      <c r="K44" s="167"/>
      <c r="L44" s="9" t="str">
        <f>Results!C40</f>
        <v>D02</v>
      </c>
      <c r="M44" s="9" t="str">
        <f>Results!B40</f>
        <v>NM_000875</v>
      </c>
      <c r="N44" s="33">
        <f>LOG(Results!H40,2)</f>
        <v>1.7449999999999997</v>
      </c>
      <c r="O44" s="34">
        <f>Results!I40</f>
        <v>1.0099749298859987E-5</v>
      </c>
      <c r="P44" s="3"/>
      <c r="Q44" s="3"/>
      <c r="R44" s="3"/>
      <c r="S44" s="3"/>
    </row>
    <row r="45" spans="11:19" ht="15" customHeight="1">
      <c r="K45" s="167"/>
      <c r="L45" s="9" t="str">
        <f>Results!C41</f>
        <v>D03</v>
      </c>
      <c r="M45" s="9" t="str">
        <f>Results!B41</f>
        <v>NM_005343</v>
      </c>
      <c r="N45" s="33">
        <f>LOG(Results!H41,2)</f>
        <v>1.2983333333333338</v>
      </c>
      <c r="O45" s="34">
        <f>Results!I41</f>
        <v>2.0968567521551851E-5</v>
      </c>
      <c r="P45" s="3"/>
      <c r="Q45" s="3"/>
      <c r="R45" s="3"/>
      <c r="S45" s="3"/>
    </row>
    <row r="46" spans="11:19" ht="15" customHeight="1">
      <c r="K46" s="167"/>
      <c r="L46" s="9" t="str">
        <f>Results!C42</f>
        <v>D04</v>
      </c>
      <c r="M46" s="9" t="str">
        <f>Results!B42</f>
        <v>NM_001963</v>
      </c>
      <c r="N46" s="33">
        <f>LOG(Results!H42,2)</f>
        <v>-0.17500000000000085</v>
      </c>
      <c r="O46" s="34">
        <f>Results!I42</f>
        <v>7.4262511642324595E-4</v>
      </c>
      <c r="P46" s="3"/>
      <c r="Q46" s="3"/>
      <c r="R46" s="3"/>
      <c r="S46" s="3"/>
    </row>
    <row r="47" spans="11:19" ht="15" customHeight="1">
      <c r="K47" s="167"/>
      <c r="L47" s="9" t="str">
        <f>Results!C43</f>
        <v>D05</v>
      </c>
      <c r="M47" s="9" t="str">
        <f>Results!B43</f>
        <v>NM_000773</v>
      </c>
      <c r="N47" s="33">
        <f>LOG(Results!H43,2)</f>
        <v>-0.72500000000000031</v>
      </c>
      <c r="O47" s="34">
        <f>Results!I43</f>
        <v>7.4775020427190792E-4</v>
      </c>
      <c r="P47" s="3"/>
      <c r="Q47" s="3"/>
      <c r="R47" s="3"/>
      <c r="S47" s="3"/>
    </row>
    <row r="48" spans="11:19" ht="15" customHeight="1">
      <c r="K48" s="167"/>
      <c r="L48" s="9" t="str">
        <f>Results!C44</f>
        <v>D06</v>
      </c>
      <c r="M48" s="9" t="str">
        <f>Results!B44</f>
        <v>NM_058195</v>
      </c>
      <c r="N48" s="33">
        <f>LOG(Results!H44,2)</f>
        <v>0.71833333333333194</v>
      </c>
      <c r="O48" s="34">
        <f>Results!I44</f>
        <v>1.9772256776311482E-3</v>
      </c>
      <c r="P48" s="3"/>
      <c r="Q48" s="3"/>
      <c r="R48" s="3"/>
      <c r="S48" s="3"/>
    </row>
    <row r="49" spans="11:19" ht="15" customHeight="1">
      <c r="K49" s="167"/>
      <c r="L49" s="9" t="str">
        <f>Results!C45</f>
        <v>D07</v>
      </c>
      <c r="M49" s="9" t="str">
        <f>Results!B45</f>
        <v>NM_000662</v>
      </c>
      <c r="N49" s="33">
        <f>LOG(Results!H45,2)</f>
        <v>-0.98500000000000043</v>
      </c>
      <c r="O49" s="34">
        <f>Results!I45</f>
        <v>7.5997324540876599E-7</v>
      </c>
      <c r="P49" s="3"/>
      <c r="Q49" s="3"/>
      <c r="R49" s="3"/>
      <c r="S49" s="3"/>
    </row>
    <row r="50" spans="11:19" ht="15" customHeight="1">
      <c r="K50" s="167"/>
      <c r="L50" s="9" t="str">
        <f>Results!C46</f>
        <v>D08</v>
      </c>
      <c r="M50" s="9" t="str">
        <f>Results!B46</f>
        <v>NM_003977</v>
      </c>
      <c r="N50" s="33">
        <f>LOG(Results!H46,2)</f>
        <v>1.2816666666666663</v>
      </c>
      <c r="O50" s="34">
        <f>Results!I46</f>
        <v>2.7289970526073298E-6</v>
      </c>
      <c r="P50" s="3"/>
      <c r="Q50" s="3"/>
      <c r="R50" s="3"/>
      <c r="S50" s="3"/>
    </row>
    <row r="51" spans="11:19" ht="15" customHeight="1">
      <c r="K51" s="167"/>
      <c r="L51" s="9" t="str">
        <f>Results!C47</f>
        <v>D09</v>
      </c>
      <c r="M51" s="9" t="str">
        <f>Results!B47</f>
        <v>NM_005657</v>
      </c>
      <c r="N51" s="33">
        <f>LOG(Results!H47,2)</f>
        <v>2.3649999999999989</v>
      </c>
      <c r="O51" s="34">
        <f>Results!I47</f>
        <v>1.4570257944123024E-5</v>
      </c>
      <c r="P51" s="3"/>
      <c r="Q51" s="3"/>
      <c r="R51" s="3"/>
      <c r="S51" s="3"/>
    </row>
    <row r="52" spans="11:19" ht="15" customHeight="1">
      <c r="K52" s="167"/>
      <c r="L52" s="9" t="str">
        <f>Results!C48</f>
        <v>D10</v>
      </c>
      <c r="M52" s="9" t="str">
        <f>Results!B48</f>
        <v>NM_002392</v>
      </c>
      <c r="N52" s="33">
        <f>LOG(Results!H48,2)</f>
        <v>6.7116666666666669</v>
      </c>
      <c r="O52" s="34">
        <f>Results!I48</f>
        <v>2.4979746882435081E-6</v>
      </c>
      <c r="P52" s="3"/>
      <c r="Q52" s="3"/>
      <c r="R52" s="3"/>
      <c r="S52" s="3"/>
    </row>
    <row r="53" spans="11:19" ht="15" customHeight="1">
      <c r="K53" s="167"/>
      <c r="L53" s="9" t="str">
        <f>Results!C49</f>
        <v>D11</v>
      </c>
      <c r="M53" s="9" t="str">
        <f>Results!B49</f>
        <v>NM_000639</v>
      </c>
      <c r="N53" s="33">
        <f>LOG(Results!H49,2)</f>
        <v>0.61833333333333262</v>
      </c>
      <c r="O53" s="34">
        <f>Results!I49</f>
        <v>2.2885842550396302E-3</v>
      </c>
      <c r="P53" s="3"/>
      <c r="Q53" s="3"/>
      <c r="R53" s="3"/>
      <c r="S53" s="3"/>
    </row>
    <row r="54" spans="11:19" ht="15" customHeight="1">
      <c r="K54" s="167"/>
      <c r="L54" s="9" t="str">
        <f>Results!C50</f>
        <v>D12</v>
      </c>
      <c r="M54" s="9" t="str">
        <f>Results!B50</f>
        <v>NM_000589</v>
      </c>
      <c r="N54" s="33">
        <f>LOG(Results!H50,2)</f>
        <v>1.8150000000000002</v>
      </c>
      <c r="O54" s="34">
        <f>Results!I50</f>
        <v>1.9580253129765621E-5</v>
      </c>
      <c r="P54" s="3"/>
      <c r="Q54" s="3"/>
      <c r="R54" s="3"/>
      <c r="S54" s="3"/>
    </row>
    <row r="55" spans="11:19" ht="15" customHeight="1">
      <c r="K55" s="167"/>
      <c r="L55" s="9" t="str">
        <f>Results!C51</f>
        <v>E01</v>
      </c>
      <c r="M55" s="9" t="str">
        <f>Results!B51</f>
        <v>NM_000612</v>
      </c>
      <c r="N55" s="33">
        <f>LOG(Results!H51,2)</f>
        <v>1.2550000000000003</v>
      </c>
      <c r="O55" s="34">
        <f>Results!I51</f>
        <v>4.6348614948069799E-6</v>
      </c>
      <c r="P55" s="3"/>
      <c r="Q55" s="3"/>
      <c r="R55" s="3"/>
      <c r="S55" s="3"/>
    </row>
    <row r="56" spans="11:19" ht="15" customHeight="1">
      <c r="K56" s="167"/>
      <c r="L56" s="9" t="str">
        <f>Results!C52</f>
        <v>E02</v>
      </c>
      <c r="M56" s="9" t="str">
        <f>Results!B52</f>
        <v>NM_001641</v>
      </c>
      <c r="N56" s="33">
        <f>LOG(Results!H52,2)</f>
        <v>2.1783333333333332</v>
      </c>
      <c r="O56" s="34">
        <f>Results!I52</f>
        <v>1.8784670142898217E-7</v>
      </c>
      <c r="P56" s="3"/>
      <c r="Q56" s="3"/>
      <c r="R56" s="3"/>
      <c r="S56" s="3"/>
    </row>
    <row r="57" spans="11:19" ht="15" customHeight="1">
      <c r="K57" s="167"/>
      <c r="L57" s="9" t="str">
        <f>Results!C53</f>
        <v>E03</v>
      </c>
      <c r="M57" s="9" t="str">
        <f>Results!B53</f>
        <v>NM_000410</v>
      </c>
      <c r="N57" s="33">
        <f>LOG(Results!H53,2)</f>
        <v>-0.29166666666666674</v>
      </c>
      <c r="O57" s="34">
        <f>Results!I53</f>
        <v>1.1990896591795093E-3</v>
      </c>
      <c r="P57" s="3"/>
      <c r="Q57" s="3"/>
      <c r="R57" s="3"/>
      <c r="S57" s="3"/>
    </row>
    <row r="58" spans="11:19" ht="15" customHeight="1">
      <c r="K58" s="167"/>
      <c r="L58" s="9" t="str">
        <f>Results!C54</f>
        <v>E04</v>
      </c>
      <c r="M58" s="9" t="str">
        <f>Results!B54</f>
        <v>NM_000179</v>
      </c>
      <c r="N58" s="33">
        <f>LOG(Results!H54,2)</f>
        <v>-0.38500000000000034</v>
      </c>
      <c r="O58" s="34">
        <f>Results!I54</f>
        <v>1.5150063335543735E-3</v>
      </c>
      <c r="P58" s="3"/>
      <c r="Q58" s="3"/>
      <c r="R58" s="3"/>
      <c r="S58" s="3"/>
    </row>
    <row r="59" spans="11:19" ht="15" customHeight="1">
      <c r="K59" s="167"/>
      <c r="L59" s="9" t="str">
        <f>Results!C55</f>
        <v>E05</v>
      </c>
      <c r="M59" s="9" t="str">
        <f>Results!B55</f>
        <v>NM_001020825</v>
      </c>
      <c r="N59" s="33">
        <f>LOG(Results!H55,2)</f>
        <v>1.4016666666666651</v>
      </c>
      <c r="O59" s="34">
        <f>Results!I55</f>
        <v>1.4379472701143183E-8</v>
      </c>
      <c r="P59" s="3"/>
      <c r="Q59" s="3"/>
      <c r="R59" s="3"/>
      <c r="S59" s="3"/>
    </row>
    <row r="60" spans="11:19" ht="15" customHeight="1">
      <c r="K60" s="167"/>
      <c r="L60" s="9" t="str">
        <f>Results!C56</f>
        <v>E06</v>
      </c>
      <c r="M60" s="9" t="str">
        <f>Results!B56</f>
        <v>NM_000120</v>
      </c>
      <c r="N60" s="33">
        <f>LOG(Results!H56,2)</f>
        <v>0.40499999999999908</v>
      </c>
      <c r="O60" s="34">
        <f>Results!I56</f>
        <v>2.0425205446027449E-2</v>
      </c>
      <c r="P60" s="3"/>
      <c r="Q60" s="3"/>
      <c r="R60" s="3"/>
      <c r="S60" s="3"/>
    </row>
    <row r="61" spans="11:19" ht="15" customHeight="1">
      <c r="K61" s="167"/>
      <c r="L61" s="9" t="str">
        <f>Results!C57</f>
        <v>E07</v>
      </c>
      <c r="M61" s="9" t="str">
        <f>Results!B57</f>
        <v>NM_000103</v>
      </c>
      <c r="N61" s="33">
        <f>LOG(Results!H57,2)</f>
        <v>1.2649999999999981</v>
      </c>
      <c r="O61" s="34">
        <f>Results!I57</f>
        <v>2.1775530714488074E-3</v>
      </c>
      <c r="P61" s="3"/>
      <c r="Q61" s="3"/>
      <c r="R61" s="3"/>
      <c r="S61" s="3"/>
    </row>
    <row r="62" spans="11:19" ht="15" customHeight="1">
      <c r="K62" s="167"/>
      <c r="L62" s="9" t="str">
        <f>Results!C58</f>
        <v>E08</v>
      </c>
      <c r="M62" s="9" t="str">
        <f>Results!B58</f>
        <v>NM_000106</v>
      </c>
      <c r="N62" s="33">
        <f>LOG(Results!H58,2)</f>
        <v>-2.0416666666666679</v>
      </c>
      <c r="O62" s="34">
        <f>Results!I58</f>
        <v>7.8052178040866288E-5</v>
      </c>
      <c r="P62" s="3"/>
      <c r="Q62" s="3"/>
      <c r="R62" s="3"/>
      <c r="S62" s="3"/>
    </row>
    <row r="63" spans="11:19" ht="15" customHeight="1">
      <c r="K63" s="167"/>
      <c r="L63" s="9" t="str">
        <f>Results!C59</f>
        <v>E09</v>
      </c>
      <c r="M63" s="9" t="str">
        <f>Results!B59</f>
        <v>NM_000745</v>
      </c>
      <c r="N63" s="33">
        <f>LOG(Results!H59,2)</f>
        <v>-1.5783333333333336</v>
      </c>
      <c r="O63" s="34">
        <f>Results!I59</f>
        <v>6.3314146418272626E-4</v>
      </c>
      <c r="P63" s="3"/>
      <c r="Q63" s="3"/>
      <c r="R63" s="3"/>
      <c r="S63" s="3"/>
    </row>
    <row r="64" spans="11:19" ht="15" customHeight="1">
      <c r="K64" s="167"/>
      <c r="L64" s="9" t="str">
        <f>Results!C60</f>
        <v>E10</v>
      </c>
      <c r="M64" s="9" t="str">
        <f>Results!B60</f>
        <v>NM_033338</v>
      </c>
      <c r="N64" s="33">
        <f>LOG(Results!H60,2)</f>
        <v>0.29833333333333167</v>
      </c>
      <c r="O64" s="34">
        <f>Results!I60</f>
        <v>3.0634968830613361E-2</v>
      </c>
      <c r="P64" s="3"/>
      <c r="Q64" s="3"/>
      <c r="R64" s="3"/>
      <c r="S64" s="3"/>
    </row>
    <row r="65" spans="11:19" ht="15" customHeight="1">
      <c r="K65" s="167"/>
      <c r="L65" s="9" t="str">
        <f>Results!C61</f>
        <v>E11</v>
      </c>
      <c r="M65" s="9" t="str">
        <f>Results!B61</f>
        <v>NM_001226</v>
      </c>
      <c r="N65" s="33">
        <f>LOG(Results!H61,2)</f>
        <v>1.2616666666666667</v>
      </c>
      <c r="O65" s="34">
        <f>Results!I61</f>
        <v>6.6671880913691194E-5</v>
      </c>
      <c r="P65" s="3"/>
      <c r="Q65" s="3"/>
      <c r="R65" s="3"/>
      <c r="S65" s="3"/>
    </row>
    <row r="66" spans="11:19" ht="15" customHeight="1">
      <c r="K66" s="167"/>
      <c r="L66" s="9" t="str">
        <f>Results!C62</f>
        <v>E12</v>
      </c>
      <c r="M66" s="9" t="str">
        <f>Results!B62</f>
        <v>NM_004346</v>
      </c>
      <c r="N66" s="33">
        <f>LOG(Results!H62,2)</f>
        <v>2.1383333333333328</v>
      </c>
      <c r="O66" s="34">
        <f>Results!I62</f>
        <v>3.2538137724046576E-7</v>
      </c>
      <c r="P66" s="3"/>
      <c r="Q66" s="3"/>
      <c r="R66" s="3"/>
      <c r="S66" s="3"/>
    </row>
    <row r="67" spans="11:19" ht="15" customHeight="1">
      <c r="K67" s="167"/>
      <c r="L67" s="9" t="str">
        <f>Results!C63</f>
        <v>F01</v>
      </c>
      <c r="M67" s="9" t="str">
        <f>Results!B63</f>
        <v>NM_005431</v>
      </c>
      <c r="N67" s="33">
        <f>LOG(Results!H63,2)</f>
        <v>2.7983333333333307</v>
      </c>
      <c r="O67" s="34">
        <f>Results!I63</f>
        <v>4.3906495119676779E-7</v>
      </c>
      <c r="P67" s="3"/>
      <c r="Q67" s="3"/>
      <c r="R67" s="3"/>
      <c r="S67" s="3"/>
    </row>
    <row r="68" spans="11:19" ht="15" customHeight="1">
      <c r="K68" s="167"/>
      <c r="L68" s="9" t="str">
        <f>Results!C64</f>
        <v>F02</v>
      </c>
      <c r="M68" s="9" t="str">
        <f>Results!B64</f>
        <v>NM_000455</v>
      </c>
      <c r="N68" s="33">
        <f>LOG(Results!H64,2)</f>
        <v>3.158333333333331</v>
      </c>
      <c r="O68" s="34">
        <f>Results!I64</f>
        <v>7.9832981452862851E-8</v>
      </c>
      <c r="P68" s="3"/>
      <c r="Q68" s="3"/>
      <c r="R68" s="3"/>
      <c r="S68" s="3"/>
    </row>
    <row r="69" spans="11:19" ht="15" customHeight="1">
      <c r="K69" s="167"/>
      <c r="L69" s="9" t="str">
        <f>Results!C65</f>
        <v>F03</v>
      </c>
      <c r="M69" s="9" t="str">
        <f>Results!B65</f>
        <v>NM_053056</v>
      </c>
      <c r="N69" s="33">
        <f>LOG(Results!H65,2)</f>
        <v>0.56833333333333402</v>
      </c>
      <c r="O69" s="34">
        <f>Results!I65</f>
        <v>1.8856899635916001E-4</v>
      </c>
      <c r="P69" s="3"/>
      <c r="Q69" s="3"/>
      <c r="R69" s="3"/>
      <c r="S69" s="3"/>
    </row>
    <row r="70" spans="11:19" ht="15" customHeight="1">
      <c r="K70" s="167"/>
      <c r="L70" s="9" t="str">
        <f>Results!C66</f>
        <v>F04</v>
      </c>
      <c r="M70" s="9" t="str">
        <f>Results!B66</f>
        <v>NM_000962</v>
      </c>
      <c r="N70" s="33">
        <f>LOG(Results!H66,2)</f>
        <v>1.008333333333334</v>
      </c>
      <c r="O70" s="34">
        <f>Results!I66</f>
        <v>1.2719312653163074E-3</v>
      </c>
      <c r="P70" s="3"/>
      <c r="Q70" s="3"/>
      <c r="R70" s="3"/>
      <c r="S70" s="3"/>
    </row>
    <row r="71" spans="11:19" ht="15" customHeight="1">
      <c r="K71" s="167"/>
      <c r="L71" s="9" t="str">
        <f>Results!C67</f>
        <v>F05</v>
      </c>
      <c r="M71" s="9" t="str">
        <f>Results!B67</f>
        <v>NM_000314</v>
      </c>
      <c r="N71" s="33">
        <f>LOG(Results!H67,2)</f>
        <v>-0.37833333333333502</v>
      </c>
      <c r="O71" s="34">
        <f>Results!I67</f>
        <v>1.45896077974413E-3</v>
      </c>
      <c r="P71" s="3"/>
      <c r="Q71" s="3"/>
      <c r="R71" s="3"/>
      <c r="S71" s="3"/>
    </row>
    <row r="72" spans="11:19" ht="15" customHeight="1">
      <c r="K72" s="167"/>
      <c r="L72" s="9" t="str">
        <f>Results!C68</f>
        <v>F06</v>
      </c>
      <c r="M72" s="9" t="str">
        <f>Results!B68</f>
        <v>NM_002770</v>
      </c>
      <c r="N72" s="33">
        <f>LOG(Results!H68,2)</f>
        <v>9.668333333333333</v>
      </c>
      <c r="O72" s="34">
        <f>Results!I68</f>
        <v>2.4121588087810267E-7</v>
      </c>
      <c r="P72" s="3"/>
      <c r="Q72" s="3"/>
      <c r="R72" s="3"/>
      <c r="S72" s="3"/>
    </row>
    <row r="73" spans="11:19" ht="15" customHeight="1">
      <c r="K73" s="167"/>
      <c r="L73" s="9" t="str">
        <f>Results!C69</f>
        <v>F07</v>
      </c>
      <c r="M73" s="9" t="str">
        <f>Results!B69</f>
        <v>NM_002539</v>
      </c>
      <c r="N73" s="33">
        <f>LOG(Results!H69,2)</f>
        <v>1.8683333333333314</v>
      </c>
      <c r="O73" s="34">
        <f>Results!I69</f>
        <v>1.0374467265106819E-3</v>
      </c>
      <c r="P73" s="3"/>
      <c r="Q73" s="3"/>
      <c r="R73" s="3"/>
      <c r="S73" s="3"/>
    </row>
    <row r="74" spans="11:19" ht="15" customHeight="1">
      <c r="K74" s="167"/>
      <c r="L74" s="9" t="str">
        <f>Results!C70</f>
        <v>F08</v>
      </c>
      <c r="M74" s="9" t="str">
        <f>Results!B70</f>
        <v>NM_002524</v>
      </c>
      <c r="N74" s="33">
        <f>LOG(Results!H70,2)</f>
        <v>-3.4383333333333348</v>
      </c>
      <c r="O74" s="34">
        <f>Results!I70</f>
        <v>3.1309524152728433E-6</v>
      </c>
      <c r="P74" s="3"/>
      <c r="Q74" s="3"/>
      <c r="R74" s="3"/>
      <c r="S74" s="3"/>
    </row>
    <row r="75" spans="11:19" ht="15" customHeight="1">
      <c r="K75" s="167"/>
      <c r="L75" s="9" t="str">
        <f>Results!C71</f>
        <v>F09</v>
      </c>
      <c r="M75" s="9" t="str">
        <f>Results!B71</f>
        <v>NM_000625</v>
      </c>
      <c r="N75" s="33">
        <f>LOG(Results!H71,2)</f>
        <v>1.1783333333333315</v>
      </c>
      <c r="O75" s="34">
        <f>Results!I71</f>
        <v>6.8007223393491302E-5</v>
      </c>
      <c r="P75" s="3"/>
      <c r="Q75" s="3"/>
      <c r="R75" s="3"/>
      <c r="S75" s="3"/>
    </row>
    <row r="76" spans="11:19" ht="15" customHeight="1">
      <c r="K76" s="167"/>
      <c r="L76" s="9" t="str">
        <f>Results!C72</f>
        <v>F10</v>
      </c>
      <c r="M76" s="9" t="str">
        <f>Results!B72</f>
        <v>NM_002439</v>
      </c>
      <c r="N76" s="33">
        <f>LOG(Results!H72,2)</f>
        <v>0.63166666666666516</v>
      </c>
      <c r="O76" s="34">
        <f>Results!I72</f>
        <v>2.5795318255397897E-3</v>
      </c>
      <c r="P76" s="3"/>
      <c r="Q76" s="3"/>
      <c r="R76" s="3"/>
      <c r="S76" s="3"/>
    </row>
    <row r="77" spans="11:19" ht="15" customHeight="1">
      <c r="K77" s="167"/>
      <c r="L77" s="9" t="str">
        <f>Results!C73</f>
        <v>F11</v>
      </c>
      <c r="M77" s="9" t="str">
        <f>Results!B73</f>
        <v>NM_002303</v>
      </c>
      <c r="N77" s="33">
        <f>LOG(Results!H73,2)</f>
        <v>2.5183333333333335</v>
      </c>
      <c r="O77" s="34">
        <f>Results!I73</f>
        <v>3.0274799621354516E-4</v>
      </c>
      <c r="P77" s="3"/>
      <c r="Q77" s="3"/>
      <c r="R77" s="3"/>
      <c r="S77" s="3"/>
    </row>
    <row r="78" spans="11:19" ht="15" customHeight="1">
      <c r="K78" s="167"/>
      <c r="L78" s="9" t="str">
        <f>Results!C74</f>
        <v>F12</v>
      </c>
      <c r="M78" s="9" t="str">
        <f>Results!B74</f>
        <v>NM_000044</v>
      </c>
      <c r="N78" s="33">
        <f>LOG(Results!H74,2)</f>
        <v>0.68499999999999894</v>
      </c>
      <c r="O78" s="34">
        <f>Results!I74</f>
        <v>7.5043997453436571E-5</v>
      </c>
      <c r="P78" s="3"/>
      <c r="Q78" s="3"/>
      <c r="R78" s="3"/>
      <c r="S78" s="3"/>
    </row>
    <row r="79" spans="11:19" ht="15" customHeight="1">
      <c r="K79" s="167"/>
      <c r="L79" s="9" t="str">
        <f>Results!C75</f>
        <v>G01</v>
      </c>
      <c r="M79" s="9" t="str">
        <f>Results!B75</f>
        <v>NM_000418</v>
      </c>
      <c r="N79" s="33">
        <f>LOG(Results!H75,2)</f>
        <v>1.1016666666666666</v>
      </c>
      <c r="O79" s="34">
        <f>Results!I75</f>
        <v>4.0804937471090913E-5</v>
      </c>
      <c r="P79" s="3"/>
      <c r="Q79" s="3"/>
      <c r="R79" s="3"/>
      <c r="S79" s="3"/>
    </row>
    <row r="80" spans="11:19" ht="15" customHeight="1">
      <c r="K80" s="167"/>
      <c r="L80" s="9" t="str">
        <f>Results!C76</f>
        <v>G02</v>
      </c>
      <c r="M80" s="9" t="str">
        <f>Results!B76</f>
        <v>NM_000041</v>
      </c>
      <c r="N80" s="33">
        <f>LOG(Results!H76,2)</f>
        <v>1.2883333333333324</v>
      </c>
      <c r="O80" s="34">
        <f>Results!I76</f>
        <v>9.3955097603825928E-6</v>
      </c>
      <c r="P80" s="3"/>
      <c r="Q80" s="3"/>
      <c r="R80" s="3"/>
      <c r="S80" s="3"/>
    </row>
    <row r="81" spans="11:19" ht="15" customHeight="1">
      <c r="K81" s="167"/>
      <c r="L81" s="9" t="str">
        <f>Results!C77</f>
        <v>G03</v>
      </c>
      <c r="M81" s="9" t="str">
        <f>Results!B77</f>
        <v>NM_002075</v>
      </c>
      <c r="N81" s="33">
        <f>LOG(Results!H77,2)</f>
        <v>0.67833333333333212</v>
      </c>
      <c r="O81" s="34">
        <f>Results!I77</f>
        <v>1.2619902726760127E-5</v>
      </c>
      <c r="P81" s="3"/>
      <c r="Q81" s="3"/>
      <c r="R81" s="3"/>
      <c r="S81" s="3"/>
    </row>
    <row r="82" spans="11:19" ht="15" customHeight="1">
      <c r="K82" s="167"/>
      <c r="L82" s="9" t="str">
        <f>Results!C78</f>
        <v>G04</v>
      </c>
      <c r="M82" s="9" t="str">
        <f>Results!B78</f>
        <v>NM_000516</v>
      </c>
      <c r="N82" s="33">
        <f>LOG(Results!H78,2)</f>
        <v>-0.41500000000000259</v>
      </c>
      <c r="O82" s="34">
        <f>Results!I78</f>
        <v>1.1157780720928428E-3</v>
      </c>
      <c r="P82" s="3"/>
      <c r="Q82" s="3"/>
      <c r="R82" s="3"/>
      <c r="S82" s="3"/>
    </row>
    <row r="83" spans="11:19" ht="15" customHeight="1">
      <c r="K83" s="167"/>
      <c r="L83" s="9" t="str">
        <f>Results!C79</f>
        <v>G05</v>
      </c>
      <c r="M83" s="9" t="str">
        <f>Results!B79</f>
        <v>NM_000515</v>
      </c>
      <c r="N83" s="33">
        <f>LOG(Results!H79,2)</f>
        <v>3.1749999999999976</v>
      </c>
      <c r="O83" s="34">
        <f>Results!I79</f>
        <v>9.1008047597020191E-5</v>
      </c>
      <c r="P83" s="3"/>
      <c r="Q83" s="3"/>
      <c r="R83" s="3"/>
      <c r="S83" s="3"/>
    </row>
    <row r="84" spans="11:19" ht="15" customHeight="1">
      <c r="K84" s="167"/>
      <c r="L84" s="9" t="str">
        <f>Results!C80</f>
        <v>G06</v>
      </c>
      <c r="M84" s="9" t="str">
        <f>Results!B80</f>
        <v>NM_000690</v>
      </c>
      <c r="N84" s="33">
        <f>LOG(Results!H80,2)</f>
        <v>1.0783333333333331</v>
      </c>
      <c r="O84" s="34">
        <f>Results!I80</f>
        <v>4.3810135458711768E-4</v>
      </c>
      <c r="P84" s="3"/>
      <c r="Q84" s="3"/>
      <c r="R84" s="3"/>
      <c r="S84" s="3"/>
    </row>
    <row r="85" spans="11:19" ht="15" customHeight="1">
      <c r="K85" s="167"/>
      <c r="L85" s="9" t="str">
        <f>Results!C81</f>
        <v>G07</v>
      </c>
      <c r="M85" s="9" t="str">
        <f>Results!B81</f>
        <v>NM_001014431</v>
      </c>
      <c r="N85" s="33">
        <f>LOG(Results!H81,2)</f>
        <v>-0.10166666666666865</v>
      </c>
      <c r="O85" s="34">
        <f>Results!I81</f>
        <v>0.38584616744496469</v>
      </c>
      <c r="P85" s="3"/>
      <c r="Q85" s="3"/>
      <c r="R85" s="3"/>
      <c r="S85" s="3"/>
    </row>
    <row r="86" spans="11:19" ht="15" customHeight="1">
      <c r="K86" s="167"/>
      <c r="L86" s="9" t="str">
        <f>Results!C82</f>
        <v>G08</v>
      </c>
      <c r="M86" s="9" t="str">
        <f>Results!B82</f>
        <v>NM_000795</v>
      </c>
      <c r="N86" s="33">
        <f>LOG(Results!H82,2)</f>
        <v>1.5283333333333318</v>
      </c>
      <c r="O86" s="34">
        <f>Results!I82</f>
        <v>1.3439302485494713E-3</v>
      </c>
      <c r="P86" s="3"/>
      <c r="Q86" s="3"/>
      <c r="R86" s="3"/>
      <c r="S86" s="3"/>
    </row>
    <row r="87" spans="11:19" ht="15" customHeight="1">
      <c r="K87" s="167"/>
      <c r="L87" s="9" t="str">
        <f>Results!C83</f>
        <v>G09</v>
      </c>
      <c r="M87" s="9" t="str">
        <f>Results!B83</f>
        <v>NM_000102</v>
      </c>
      <c r="N87" s="33">
        <f>LOG(Results!H83,2)</f>
        <v>0.13833333333333167</v>
      </c>
      <c r="O87" s="34">
        <f>Results!I83</f>
        <v>0.36766093234730046</v>
      </c>
      <c r="P87" s="3"/>
      <c r="Q87" s="3"/>
      <c r="R87" s="3"/>
      <c r="S87" s="3"/>
    </row>
    <row r="88" spans="11:19" ht="15" customHeight="1">
      <c r="K88" s="167"/>
      <c r="L88" s="9" t="str">
        <f>Results!C84</f>
        <v>G10</v>
      </c>
      <c r="M88" s="9" t="str">
        <f>Results!B84</f>
        <v>NM_000771</v>
      </c>
      <c r="N88" s="33">
        <f>LOG(Results!H84,2)</f>
        <v>0.97833333333333283</v>
      </c>
      <c r="O88" s="34">
        <f>Results!I84</f>
        <v>1.4911218237372424E-4</v>
      </c>
      <c r="P88" s="3"/>
      <c r="Q88" s="3"/>
      <c r="R88" s="3"/>
      <c r="S88" s="3"/>
    </row>
    <row r="89" spans="11:19" ht="15" customHeight="1">
      <c r="K89" s="167"/>
      <c r="L89" s="9" t="str">
        <f>Results!C85</f>
        <v>G11</v>
      </c>
      <c r="M89" s="9" t="str">
        <f>Results!B85</f>
        <v>NM_000104</v>
      </c>
      <c r="N89" s="33">
        <f>LOG(Results!H85,2)</f>
        <v>-1.2816666666666676</v>
      </c>
      <c r="O89" s="34">
        <f>Results!I85</f>
        <v>1.7851351490504209E-3</v>
      </c>
      <c r="P89" s="3"/>
      <c r="Q89" s="3"/>
      <c r="R89" s="3"/>
      <c r="S89" s="3"/>
    </row>
    <row r="90" spans="11:19" ht="15" customHeight="1">
      <c r="K90" s="167"/>
      <c r="L90" s="9" t="str">
        <f>Results!C86</f>
        <v>G12</v>
      </c>
      <c r="M90" s="9" t="str">
        <f>Results!B86</f>
        <v>NM_000669</v>
      </c>
      <c r="N90" s="33">
        <f>LOG(Results!H86,2)</f>
        <v>0.67833333333333246</v>
      </c>
      <c r="O90" s="34">
        <f>Results!I86</f>
        <v>7.2273823427141141E-4</v>
      </c>
      <c r="P90" s="3"/>
      <c r="Q90" s="3"/>
      <c r="R90" s="3"/>
      <c r="S90" s="3"/>
    </row>
    <row r="91" spans="11:19">
      <c r="K91" s="166" t="str">
        <f>'Gene Table'!A99</f>
        <v>Plate 2</v>
      </c>
      <c r="L91" s="9" t="str">
        <f>Results!C95</f>
        <v>A01</v>
      </c>
      <c r="M91" s="9" t="str">
        <f>Results!B95</f>
        <v>NM_001005735</v>
      </c>
      <c r="N91" s="33">
        <f>LOG(Results!H95,2)</f>
        <v>-6.6672222222222208</v>
      </c>
      <c r="O91" s="34">
        <f>Results!I95</f>
        <v>1.8827708023268521E-3</v>
      </c>
    </row>
    <row r="92" spans="11:19">
      <c r="K92" s="167"/>
      <c r="L92" s="9" t="str">
        <f>Results!C96</f>
        <v>A02</v>
      </c>
      <c r="M92" s="9" t="str">
        <f>Results!B96</f>
        <v>NM_005427</v>
      </c>
      <c r="N92" s="33">
        <f>LOG(Results!H96,2)</f>
        <v>5.5627777777777787</v>
      </c>
      <c r="O92" s="34">
        <f>Results!I96</f>
        <v>9.2809831773120563E-7</v>
      </c>
    </row>
    <row r="93" spans="11:19">
      <c r="K93" s="167"/>
      <c r="L93" s="9" t="str">
        <f>Results!C97</f>
        <v>A03</v>
      </c>
      <c r="M93" s="9" t="str">
        <f>Results!B97</f>
        <v>NM_002452</v>
      </c>
      <c r="N93" s="33">
        <f>LOG(Results!H97,2)</f>
        <v>4.5327777777777793</v>
      </c>
      <c r="O93" s="34">
        <f>Results!I97</f>
        <v>4.7429723250278555E-7</v>
      </c>
    </row>
    <row r="94" spans="11:19">
      <c r="K94" s="167"/>
      <c r="L94" s="9" t="str">
        <f>Results!C98</f>
        <v>A04</v>
      </c>
      <c r="M94" s="9" t="str">
        <f>Results!B98</f>
        <v>NM_006892</v>
      </c>
      <c r="N94" s="33">
        <f>LOG(Results!H98,2)</f>
        <v>3.7694444444444444</v>
      </c>
      <c r="O94" s="34">
        <f>Results!I98</f>
        <v>4.783089443294432E-6</v>
      </c>
    </row>
    <row r="95" spans="11:19">
      <c r="K95" s="167"/>
      <c r="L95" s="9" t="str">
        <f>Results!C99</f>
        <v>A05</v>
      </c>
      <c r="M95" s="9" t="str">
        <f>Results!B99</f>
        <v>NM_001033</v>
      </c>
      <c r="N95" s="33">
        <f>LOG(Results!H99,2)</f>
        <v>-5.743888888888887</v>
      </c>
      <c r="O95" s="34">
        <f>Results!I99</f>
        <v>8.1018490018000219E-4</v>
      </c>
    </row>
    <row r="96" spans="11:19">
      <c r="K96" s="167"/>
      <c r="L96" s="9" t="str">
        <f>Results!C100</f>
        <v>A06</v>
      </c>
      <c r="M96" s="9" t="str">
        <f>Results!B100</f>
        <v>BC071181</v>
      </c>
      <c r="N96" s="33">
        <f>LOG(Results!H100,2)</f>
        <v>7.9461111111111107</v>
      </c>
      <c r="O96" s="34">
        <f>Results!I100</f>
        <v>4.3787400383345966E-9</v>
      </c>
    </row>
    <row r="97" spans="11:15">
      <c r="K97" s="167"/>
      <c r="L97" s="9" t="str">
        <f>Results!C101</f>
        <v>A07</v>
      </c>
      <c r="M97" s="9" t="str">
        <f>Results!B101</f>
        <v>BC008403</v>
      </c>
      <c r="N97" s="33">
        <f>LOG(Results!H101,2)</f>
        <v>-2.1005555555555562</v>
      </c>
      <c r="O97" s="34">
        <f>Results!I101</f>
        <v>1.8912617763570357E-3</v>
      </c>
    </row>
    <row r="98" spans="11:15">
      <c r="K98" s="167"/>
      <c r="L98" s="9" t="str">
        <f>Results!C102</f>
        <v>A08</v>
      </c>
      <c r="M98" s="9" t="str">
        <f>Results!B102</f>
        <v>BC004257</v>
      </c>
      <c r="N98" s="33">
        <f>LOG(Results!H102,2)</f>
        <v>2.0594444444444444</v>
      </c>
      <c r="O98" s="34">
        <f>Results!I102</f>
        <v>4.9356498050619463E-5</v>
      </c>
    </row>
    <row r="99" spans="11:15">
      <c r="K99" s="167"/>
      <c r="L99" s="9" t="str">
        <f>Results!C103</f>
        <v>A09</v>
      </c>
      <c r="M99" s="9" t="str">
        <f>Results!B103</f>
        <v>NM_130398</v>
      </c>
      <c r="N99" s="33">
        <f>LOG(Results!H103,2)</f>
        <v>-1.163888888888889</v>
      </c>
      <c r="O99" s="34">
        <f>Results!I103</f>
        <v>1.1572180471042991E-4</v>
      </c>
    </row>
    <row r="100" spans="11:15">
      <c r="K100" s="167"/>
      <c r="L100" s="9" t="str">
        <f>Results!C104</f>
        <v>A10</v>
      </c>
      <c r="M100" s="9" t="str">
        <f>Results!B104</f>
        <v>NM_001076</v>
      </c>
      <c r="N100" s="33">
        <f>LOG(Results!H104,2)</f>
        <v>5.1627777777777784</v>
      </c>
      <c r="O100" s="34">
        <f>Results!I104</f>
        <v>2.4477167893480246E-5</v>
      </c>
    </row>
    <row r="101" spans="11:15">
      <c r="K101" s="167"/>
      <c r="L101" s="9" t="str">
        <f>Results!C105</f>
        <v>A11</v>
      </c>
      <c r="M101" s="9" t="str">
        <f>Results!B105</f>
        <v>NM_004360</v>
      </c>
      <c r="N101" s="33">
        <f>LOG(Results!H105,2)</f>
        <v>5.5427777777777765</v>
      </c>
      <c r="O101" s="34">
        <f>Results!I105</f>
        <v>1.0770560573289606E-5</v>
      </c>
    </row>
    <row r="102" spans="11:15">
      <c r="K102" s="167"/>
      <c r="L102" s="9" t="str">
        <f>Results!C106</f>
        <v>A12</v>
      </c>
      <c r="M102" s="9" t="str">
        <f>Results!B106</f>
        <v>NM_005847</v>
      </c>
      <c r="N102" s="33">
        <f>LOG(Results!H106,2)</f>
        <v>4.7761111111111116</v>
      </c>
      <c r="O102" s="34">
        <f>Results!I106</f>
        <v>4.9077677930910452E-7</v>
      </c>
    </row>
    <row r="103" spans="11:15">
      <c r="K103" s="167"/>
      <c r="L103" s="9" t="str">
        <f>Results!C107</f>
        <v>B01</v>
      </c>
      <c r="M103" s="9" t="str">
        <f>Results!B107</f>
        <v>NM_001785</v>
      </c>
      <c r="N103" s="33">
        <f>LOG(Results!H107,2)</f>
        <v>5.6994444444444445</v>
      </c>
      <c r="O103" s="34">
        <f>Results!I107</f>
        <v>6.2736020851756588E-10</v>
      </c>
    </row>
    <row r="104" spans="11:15">
      <c r="K104" s="167"/>
      <c r="L104" s="9" t="str">
        <f>Results!C108</f>
        <v>B02</v>
      </c>
      <c r="M104" s="9" t="str">
        <f>Results!B108</f>
        <v>NM_014641</v>
      </c>
      <c r="N104" s="33">
        <f>LOG(Results!H108,2)</f>
        <v>0.73611111111111205</v>
      </c>
      <c r="O104" s="34">
        <f>Results!I108</f>
        <v>1.7823853549334766E-2</v>
      </c>
    </row>
    <row r="105" spans="11:15">
      <c r="K105" s="167"/>
      <c r="L105" s="9" t="str">
        <f>Results!C109</f>
        <v>B03</v>
      </c>
      <c r="M105" s="9" t="str">
        <f>Results!B109</f>
        <v>NM_001040280</v>
      </c>
      <c r="N105" s="33">
        <f>LOG(Results!H109,2)</f>
        <v>2.6261111111111104</v>
      </c>
      <c r="O105" s="34">
        <f>Results!I109</f>
        <v>7.680155077502065E-4</v>
      </c>
    </row>
    <row r="106" spans="11:15">
      <c r="K106" s="167"/>
      <c r="L106" s="9" t="str">
        <f>Results!C110</f>
        <v>B04</v>
      </c>
      <c r="M106" s="9" t="str">
        <f>Results!B110</f>
        <v>NM_000591</v>
      </c>
      <c r="N106" s="33">
        <f>LOG(Results!H110,2)</f>
        <v>-5.1838888888888883</v>
      </c>
      <c r="O106" s="34">
        <f>Results!I110</f>
        <v>2.1288057133420662E-4</v>
      </c>
    </row>
    <row r="107" spans="11:15">
      <c r="K107" s="167"/>
      <c r="L107" s="9" t="str">
        <f>Results!C111</f>
        <v>B05</v>
      </c>
      <c r="M107" s="9" t="str">
        <f>Results!B111</f>
        <v>NM_003873</v>
      </c>
      <c r="N107" s="33">
        <f>LOG(Results!H111,2)</f>
        <v>9.4594444444444452</v>
      </c>
      <c r="O107" s="34">
        <f>Results!I111</f>
        <v>3.8972126073091402E-6</v>
      </c>
    </row>
    <row r="108" spans="11:15">
      <c r="K108" s="167"/>
      <c r="L108" s="9" t="str">
        <f>Results!C112</f>
        <v>B06</v>
      </c>
      <c r="M108" s="9" t="str">
        <f>Results!B112</f>
        <v>NM_000071</v>
      </c>
      <c r="N108" s="33">
        <f>LOG(Results!H112,2)</f>
        <v>-1.0905555555555557</v>
      </c>
      <c r="O108" s="34">
        <f>Results!I112</f>
        <v>6.3365290771035462E-3</v>
      </c>
    </row>
    <row r="109" spans="11:15">
      <c r="K109" s="167"/>
      <c r="L109" s="9" t="str">
        <f>Results!C113</f>
        <v>B07</v>
      </c>
      <c r="M109" s="9" t="str">
        <f>Results!B113</f>
        <v>NM_003786</v>
      </c>
      <c r="N109" s="33">
        <f>LOG(Results!H113,2)</f>
        <v>1.3661111111111099</v>
      </c>
      <c r="O109" s="34">
        <f>Results!I113</f>
        <v>0.13299535661675194</v>
      </c>
    </row>
    <row r="110" spans="11:15">
      <c r="K110" s="167"/>
      <c r="L110" s="9" t="str">
        <f>Results!C114</f>
        <v>B08</v>
      </c>
      <c r="M110" s="9" t="str">
        <f>Results!B114</f>
        <v>NM_001029851</v>
      </c>
      <c r="N110" s="33">
        <f>LOG(Results!H114,2)</f>
        <v>-1.4972222222222227</v>
      </c>
      <c r="O110" s="34">
        <f>Results!I114</f>
        <v>6.1008336102132143E-4</v>
      </c>
    </row>
    <row r="111" spans="11:15">
      <c r="K111" s="167"/>
      <c r="L111" s="9" t="str">
        <f>Results!C115</f>
        <v>B09</v>
      </c>
      <c r="M111" s="9" t="str">
        <f>Results!B115</f>
        <v>NM_003604</v>
      </c>
      <c r="N111" s="33">
        <f>LOG(Results!H115,2)</f>
        <v>-1.6138888888888878</v>
      </c>
      <c r="O111" s="34">
        <f>Results!I115</f>
        <v>1.1769402603519386E-3</v>
      </c>
    </row>
    <row r="112" spans="11:15">
      <c r="K112" s="167"/>
      <c r="L112" s="9" t="str">
        <f>Results!C116</f>
        <v>B10</v>
      </c>
      <c r="M112" s="9" t="str">
        <f>Results!B116</f>
        <v>NM_004347</v>
      </c>
      <c r="N112" s="33">
        <f>LOG(Results!H116,2)</f>
        <v>9.0494444444444433</v>
      </c>
      <c r="O112" s="34">
        <f>Results!I116</f>
        <v>5.5464970585162963E-7</v>
      </c>
    </row>
    <row r="113" spans="11:15">
      <c r="K113" s="167"/>
      <c r="L113" s="9" t="str">
        <f>Results!C117</f>
        <v>B11</v>
      </c>
      <c r="M113" s="9" t="str">
        <f>Results!B117</f>
        <v>NM_001225</v>
      </c>
      <c r="N113" s="33">
        <f>LOG(Results!H117,2)</f>
        <v>-6.3888888888888898E-2</v>
      </c>
      <c r="O113" s="34">
        <f>Results!I117</f>
        <v>0.59503091592121038</v>
      </c>
    </row>
    <row r="114" spans="11:15">
      <c r="K114" s="167"/>
      <c r="L114" s="9" t="str">
        <f>Results!C118</f>
        <v>B12</v>
      </c>
      <c r="M114" s="9" t="str">
        <f>Results!B118</f>
        <v>NM_001223</v>
      </c>
      <c r="N114" s="33">
        <f>LOG(Results!H118,2)</f>
        <v>-5.0338888888888897</v>
      </c>
      <c r="O114" s="34">
        <f>Results!I118</f>
        <v>4.480257057750737E-4</v>
      </c>
    </row>
    <row r="115" spans="11:15">
      <c r="K115" s="167"/>
      <c r="L115" s="9" t="str">
        <f>Results!C119</f>
        <v>C01</v>
      </c>
      <c r="M115" s="9" t="str">
        <f>Results!B119</f>
        <v>NM_004655</v>
      </c>
      <c r="N115" s="33">
        <f>LOG(Results!H119,2)</f>
        <v>9.3494444444444422</v>
      </c>
      <c r="O115" s="34">
        <f>Results!I119</f>
        <v>1.6861404293824619E-6</v>
      </c>
    </row>
    <row r="116" spans="11:15">
      <c r="K116" s="167"/>
      <c r="L116" s="9" t="str">
        <f>Results!C120</f>
        <v>C02</v>
      </c>
      <c r="M116" s="9" t="str">
        <f>Results!B120</f>
        <v>NM_030782</v>
      </c>
      <c r="N116" s="33">
        <f>LOG(Results!H120,2)</f>
        <v>-4.060555555555557</v>
      </c>
      <c r="O116" s="34">
        <f>Results!I120</f>
        <v>1.4434497672501936E-3</v>
      </c>
    </row>
    <row r="117" spans="11:15">
      <c r="K117" s="167"/>
      <c r="L117" s="9" t="str">
        <f>Results!C121</f>
        <v>C03</v>
      </c>
      <c r="M117" s="9" t="str">
        <f>Results!B121</f>
        <v>NM_006304</v>
      </c>
      <c r="N117" s="33">
        <f>LOG(Results!H121,2)</f>
        <v>6.2627777777777771</v>
      </c>
      <c r="O117" s="34">
        <f>Results!I121</f>
        <v>2.7891271984358479E-6</v>
      </c>
    </row>
    <row r="118" spans="11:15">
      <c r="K118" s="167"/>
      <c r="L118" s="9" t="str">
        <f>Results!C122</f>
        <v>C04</v>
      </c>
      <c r="M118" s="9" t="str">
        <f>Results!B122</f>
        <v>NM_024608</v>
      </c>
      <c r="N118" s="33">
        <f>LOG(Results!H122,2)</f>
        <v>-6.5338888888888853</v>
      </c>
      <c r="O118" s="34">
        <f>Results!I122</f>
        <v>5.2268366812767582E-4</v>
      </c>
    </row>
    <row r="119" spans="11:15">
      <c r="K119" s="167"/>
      <c r="L119" s="9" t="str">
        <f>Results!C123</f>
        <v>C05</v>
      </c>
      <c r="M119" s="9" t="str">
        <f>Results!B123</f>
        <v>NM_024596</v>
      </c>
      <c r="N119" s="33">
        <f>LOG(Results!H123,2)</f>
        <v>0.57277777777777894</v>
      </c>
      <c r="O119" s="34">
        <f>Results!I123</f>
        <v>0.19810700652824836</v>
      </c>
    </row>
    <row r="120" spans="11:15">
      <c r="K120" s="167"/>
      <c r="L120" s="9" t="str">
        <f>Results!C124</f>
        <v>C06</v>
      </c>
      <c r="M120" s="9" t="str">
        <f>Results!B124</f>
        <v>NM_004639</v>
      </c>
      <c r="N120" s="33">
        <f>LOG(Results!H124,2)</f>
        <v>5.4994444444444444</v>
      </c>
      <c r="O120" s="34">
        <f>Results!I124</f>
        <v>1.9016715701150713E-4</v>
      </c>
    </row>
    <row r="121" spans="11:15">
      <c r="K121" s="167"/>
      <c r="L121" s="9" t="str">
        <f>Results!C125</f>
        <v>C07</v>
      </c>
      <c r="M121" s="9" t="str">
        <f>Results!B125</f>
        <v>NM_001080124</v>
      </c>
      <c r="N121" s="33">
        <f>LOG(Results!H125,2)</f>
        <v>3.87611111111111</v>
      </c>
      <c r="O121" s="34">
        <f>Results!I125</f>
        <v>8.8576309622918649E-7</v>
      </c>
    </row>
    <row r="122" spans="11:15">
      <c r="K122" s="167"/>
      <c r="L122" s="9" t="str">
        <f>Results!C126</f>
        <v>C08</v>
      </c>
      <c r="M122" s="9" t="str">
        <f>Results!B126</f>
        <v>NM_021141</v>
      </c>
      <c r="N122" s="33">
        <f>LOG(Results!H126,2)</f>
        <v>2.7527777777777764</v>
      </c>
      <c r="O122" s="34">
        <f>Results!I126</f>
        <v>7.2425583838103607E-5</v>
      </c>
    </row>
    <row r="123" spans="11:15">
      <c r="K123" s="167"/>
      <c r="L123" s="9" t="str">
        <f>Results!C127</f>
        <v>C09</v>
      </c>
      <c r="M123" s="9" t="str">
        <f>Results!B127</f>
        <v>NM_003401</v>
      </c>
      <c r="N123" s="33">
        <f>LOG(Results!H127,2)</f>
        <v>2.0727777777777763</v>
      </c>
      <c r="O123" s="34">
        <f>Results!I127</f>
        <v>3.8750916615024766E-6</v>
      </c>
    </row>
    <row r="124" spans="11:15">
      <c r="K124" s="167"/>
      <c r="L124" s="9" t="str">
        <f>Results!C128</f>
        <v>C10</v>
      </c>
      <c r="M124" s="9" t="str">
        <f>Results!B128</f>
        <v>NM_001017415</v>
      </c>
      <c r="N124" s="33">
        <f>LOG(Results!H128,2)</f>
        <v>3.4761111111111114</v>
      </c>
      <c r="O124" s="34">
        <f>Results!I128</f>
        <v>7.4650466453173293E-7</v>
      </c>
    </row>
    <row r="125" spans="11:15">
      <c r="K125" s="167"/>
      <c r="L125" s="9" t="str">
        <f>Results!C129</f>
        <v>C11</v>
      </c>
      <c r="M125" s="9" t="str">
        <f>Results!B129</f>
        <v>NM_000373</v>
      </c>
      <c r="N125" s="33">
        <f>LOG(Results!H129,2)</f>
        <v>-0.84722222222222177</v>
      </c>
      <c r="O125" s="34">
        <f>Results!I129</f>
        <v>2.311037043173599E-3</v>
      </c>
    </row>
    <row r="126" spans="11:15">
      <c r="K126" s="167"/>
      <c r="L126" s="9" t="str">
        <f>Results!C130</f>
        <v>C12</v>
      </c>
      <c r="M126" s="9" t="str">
        <f>Results!B130</f>
        <v>NM_001074</v>
      </c>
      <c r="N126" s="33">
        <f>LOG(Results!H130,2)</f>
        <v>5.6127777777777785</v>
      </c>
      <c r="O126" s="34">
        <f>Results!I130</f>
        <v>3.0678807438248151E-8</v>
      </c>
    </row>
    <row r="127" spans="11:15">
      <c r="K127" s="167"/>
      <c r="L127" s="9" t="str">
        <f>Results!C131</f>
        <v>D01</v>
      </c>
      <c r="M127" s="9" t="str">
        <f>Results!B131</f>
        <v>NM_182729</v>
      </c>
      <c r="N127" s="33">
        <f>LOG(Results!H131,2)</f>
        <v>3.5494444444444446</v>
      </c>
      <c r="O127" s="34">
        <f>Results!I131</f>
        <v>4.779453952452953E-6</v>
      </c>
    </row>
    <row r="128" spans="11:15">
      <c r="K128" s="167"/>
      <c r="L128" s="9" t="str">
        <f>Results!C132</f>
        <v>D02</v>
      </c>
      <c r="M128" s="9" t="str">
        <f>Results!B132</f>
        <v>NM_000355</v>
      </c>
      <c r="N128" s="33">
        <f>LOG(Results!H132,2)</f>
        <v>-5.3338888888888869</v>
      </c>
      <c r="O128" s="34">
        <f>Results!I132</f>
        <v>8.8944839554620943E-4</v>
      </c>
    </row>
    <row r="129" spans="11:15">
      <c r="K129" s="167"/>
      <c r="L129" s="9" t="str">
        <f>Results!C133</f>
        <v>D03</v>
      </c>
      <c r="M129" s="9" t="str">
        <f>Results!B133</f>
        <v>NM_000636</v>
      </c>
      <c r="N129" s="33">
        <f>LOG(Results!H133,2)</f>
        <v>6.6827777777777806</v>
      </c>
      <c r="O129" s="34">
        <f>Results!I133</f>
        <v>9.2453889080458888E-8</v>
      </c>
    </row>
    <row r="130" spans="11:15">
      <c r="K130" s="167"/>
      <c r="L130" s="9" t="str">
        <f>Results!C134</f>
        <v>D04</v>
      </c>
      <c r="M130" s="9" t="str">
        <f>Results!B134</f>
        <v>NM_194255</v>
      </c>
      <c r="N130" s="33">
        <f>LOG(Results!H134,2)</f>
        <v>0.32944444444444465</v>
      </c>
      <c r="O130" s="34">
        <f>Results!I134</f>
        <v>0.10862573412290152</v>
      </c>
    </row>
    <row r="131" spans="11:15">
      <c r="K131" s="167"/>
      <c r="L131" s="9" t="str">
        <f>Results!C135</f>
        <v>D05</v>
      </c>
      <c r="M131" s="9" t="str">
        <f>Results!B135</f>
        <v>NM_000452</v>
      </c>
      <c r="N131" s="33">
        <f>LOG(Results!H135,2)</f>
        <v>-0.26055555555555554</v>
      </c>
      <c r="O131" s="34">
        <f>Results!I135</f>
        <v>0.13778334957666188</v>
      </c>
    </row>
    <row r="132" spans="11:15">
      <c r="K132" s="167"/>
      <c r="L132" s="9" t="str">
        <f>Results!C136</f>
        <v>D06</v>
      </c>
      <c r="M132" s="9" t="str">
        <f>Results!B136</f>
        <v>NM_022362</v>
      </c>
      <c r="N132" s="33">
        <f>LOG(Results!H136,2)</f>
        <v>1.7461111111111123</v>
      </c>
      <c r="O132" s="34">
        <f>Results!I136</f>
        <v>1.3409839559391541E-5</v>
      </c>
    </row>
    <row r="133" spans="11:15">
      <c r="K133" s="167"/>
      <c r="L133" s="9" t="str">
        <f>Results!C137</f>
        <v>D07</v>
      </c>
      <c r="M133" s="9" t="str">
        <f>Results!B137</f>
        <v>NM_005410</v>
      </c>
      <c r="N133" s="33">
        <f>LOG(Results!H137,2)</f>
        <v>0.72277777777777796</v>
      </c>
      <c r="O133" s="34">
        <f>Results!I137</f>
        <v>4.5745497538790727E-3</v>
      </c>
    </row>
    <row r="134" spans="11:15">
      <c r="K134" s="167"/>
      <c r="L134" s="9" t="str">
        <f>Results!C138</f>
        <v>D08</v>
      </c>
      <c r="M134" s="9" t="str">
        <f>Results!B138</f>
        <v>NM_022162</v>
      </c>
      <c r="N134" s="33">
        <f>LOG(Results!H138,2)</f>
        <v>1.3927777777777781</v>
      </c>
      <c r="O134" s="34">
        <f>Results!I138</f>
        <v>2.3449361239047967E-4</v>
      </c>
    </row>
    <row r="135" spans="11:15">
      <c r="K135" s="167"/>
      <c r="L135" s="9" t="str">
        <f>Results!C139</f>
        <v>D09</v>
      </c>
      <c r="M135" s="9" t="str">
        <f>Results!B139</f>
        <v>NM_000450</v>
      </c>
      <c r="N135" s="33">
        <f>LOG(Results!H139,2)</f>
        <v>4.1994444444444454</v>
      </c>
      <c r="O135" s="34">
        <f>Results!I139</f>
        <v>3.1571073227151502E-6</v>
      </c>
    </row>
    <row r="136" spans="11:15">
      <c r="K136" s="167"/>
      <c r="L136" s="9" t="str">
        <f>Results!C140</f>
        <v>D10</v>
      </c>
      <c r="M136" s="9" t="str">
        <f>Results!B140</f>
        <v>NM_002957</v>
      </c>
      <c r="N136" s="33">
        <f>LOG(Results!H140,2)</f>
        <v>7.1661111111111113</v>
      </c>
      <c r="O136" s="34">
        <f>Results!I140</f>
        <v>2.9388342191674174E-5</v>
      </c>
    </row>
    <row r="137" spans="11:15">
      <c r="K137" s="167"/>
      <c r="L137" s="9" t="str">
        <f>Results!C141</f>
        <v>D11</v>
      </c>
      <c r="M137" s="9" t="str">
        <f>Results!B141</f>
        <v>NM_002894</v>
      </c>
      <c r="N137" s="33">
        <f>LOG(Results!H141,2)</f>
        <v>-1.4372222222222217</v>
      </c>
      <c r="O137" s="34">
        <f>Results!I141</f>
        <v>1.9387405043608359E-3</v>
      </c>
    </row>
    <row r="138" spans="11:15">
      <c r="K138" s="167"/>
      <c r="L138" s="9" t="str">
        <f>Results!C142</f>
        <v>D12</v>
      </c>
      <c r="M138" s="9" t="str">
        <f>Results!B142</f>
        <v>NM_002890</v>
      </c>
      <c r="N138" s="33">
        <f>LOG(Results!H142,2)</f>
        <v>3.4327777777777784</v>
      </c>
      <c r="O138" s="34">
        <f>Results!I142</f>
        <v>9.8604493003342042E-7</v>
      </c>
    </row>
    <row r="139" spans="11:15">
      <c r="K139" s="167"/>
      <c r="L139" s="9" t="str">
        <f>Results!C143</f>
        <v>E01</v>
      </c>
      <c r="M139" s="9" t="str">
        <f>Results!B143</f>
        <v>NM_000958</v>
      </c>
      <c r="N139" s="33">
        <f>LOG(Results!H143,2)</f>
        <v>2.966111111111112</v>
      </c>
      <c r="O139" s="34">
        <f>Results!I143</f>
        <v>7.6461068936612509E-7</v>
      </c>
    </row>
    <row r="140" spans="11:15">
      <c r="K140" s="167"/>
      <c r="L140" s="9" t="str">
        <f>Results!C144</f>
        <v>E02</v>
      </c>
      <c r="M140" s="9" t="str">
        <f>Results!B144</f>
        <v>NM_000956</v>
      </c>
      <c r="N140" s="33">
        <f>LOG(Results!H144,2)</f>
        <v>-0.78722222222222127</v>
      </c>
      <c r="O140" s="34">
        <f>Results!I144</f>
        <v>8.5620910511165441E-3</v>
      </c>
    </row>
    <row r="141" spans="11:15">
      <c r="K141" s="167"/>
      <c r="L141" s="9" t="str">
        <f>Results!C145</f>
        <v>E03</v>
      </c>
      <c r="M141" s="9" t="str">
        <f>Results!B145</f>
        <v>NM_000264</v>
      </c>
      <c r="N141" s="33">
        <f>LOG(Results!H145,2)</f>
        <v>1.8661111111111128</v>
      </c>
      <c r="O141" s="34">
        <f>Results!I145</f>
        <v>7.156830693854945E-5</v>
      </c>
    </row>
    <row r="142" spans="11:15">
      <c r="K142" s="167"/>
      <c r="L142" s="9" t="str">
        <f>Results!C146</f>
        <v>E04</v>
      </c>
      <c r="M142" s="9" t="str">
        <f>Results!B146</f>
        <v>NM_002734</v>
      </c>
      <c r="N142" s="33">
        <f>LOG(Results!H146,2)</f>
        <v>1.9327777777777775</v>
      </c>
      <c r="O142" s="34">
        <f>Results!I146</f>
        <v>9.3086742662535872E-6</v>
      </c>
    </row>
    <row r="143" spans="11:15">
      <c r="K143" s="167"/>
      <c r="L143" s="9" t="str">
        <f>Results!C147</f>
        <v>E05</v>
      </c>
      <c r="M143" s="9" t="str">
        <f>Results!B147</f>
        <v>NM_018272</v>
      </c>
      <c r="N143" s="33">
        <f>LOG(Results!H147,2)</f>
        <v>0.92277777777777825</v>
      </c>
      <c r="O143" s="34">
        <f>Results!I147</f>
        <v>3.9078489085311316E-3</v>
      </c>
    </row>
    <row r="144" spans="11:15">
      <c r="K144" s="167"/>
      <c r="L144" s="9" t="str">
        <f>Results!C148</f>
        <v>E06</v>
      </c>
      <c r="M144" s="9" t="str">
        <f>Results!B148</f>
        <v>NM_018248</v>
      </c>
      <c r="N144" s="33">
        <f>LOG(Results!H148,2)</f>
        <v>3.2127777777777773</v>
      </c>
      <c r="O144" s="34">
        <f>Results!I148</f>
        <v>4.1569067573249538E-4</v>
      </c>
    </row>
    <row r="145" spans="11:15">
      <c r="K145" s="167"/>
      <c r="L145" s="9" t="str">
        <f>Results!C149</f>
        <v>E07</v>
      </c>
      <c r="M145" s="9" t="str">
        <f>Results!B149</f>
        <v>NM_017672</v>
      </c>
      <c r="N145" s="33">
        <f>LOG(Results!H149,2)</f>
        <v>-2.2372222222222229</v>
      </c>
      <c r="O145" s="34">
        <f>Results!I149</f>
        <v>1.1680010563406311E-3</v>
      </c>
    </row>
    <row r="146" spans="11:15">
      <c r="K146" s="167"/>
      <c r="L146" s="9" t="str">
        <f>Results!C150</f>
        <v>E08</v>
      </c>
      <c r="M146" s="9" t="str">
        <f>Results!B150</f>
        <v>NM_019093</v>
      </c>
      <c r="N146" s="33">
        <f>LOG(Results!H150,2)</f>
        <v>-1.8272222222222223</v>
      </c>
      <c r="O146" s="34">
        <f>Results!I150</f>
        <v>4.7994594240674329E-3</v>
      </c>
    </row>
    <row r="147" spans="11:15">
      <c r="K147" s="167"/>
      <c r="L147" s="9" t="str">
        <f>Results!C151</f>
        <v>E09</v>
      </c>
      <c r="M147" s="9" t="str">
        <f>Results!B151</f>
        <v>NM_007120</v>
      </c>
      <c r="N147" s="33">
        <f>LOG(Results!H151,2)</f>
        <v>-1.0438888888888884</v>
      </c>
      <c r="O147" s="34">
        <f>Results!I151</f>
        <v>6.100938405926425E-4</v>
      </c>
    </row>
    <row r="148" spans="11:15">
      <c r="K148" s="167"/>
      <c r="L148" s="9" t="str">
        <f>Results!C152</f>
        <v>E10</v>
      </c>
      <c r="M148" s="9" t="str">
        <f>Results!B152</f>
        <v>NM_001184</v>
      </c>
      <c r="N148" s="33">
        <f>LOG(Results!H152,2)</f>
        <v>3.4327777777777775</v>
      </c>
      <c r="O148" s="34">
        <f>Results!I152</f>
        <v>1.7277020725400648E-7</v>
      </c>
    </row>
    <row r="149" spans="11:15">
      <c r="K149" s="167"/>
      <c r="L149" s="9" t="str">
        <f>Results!C153</f>
        <v>E11</v>
      </c>
      <c r="M149" s="9" t="str">
        <f>Results!B153</f>
        <v>NM_205862</v>
      </c>
      <c r="N149" s="33">
        <f>LOG(Results!H153,2)</f>
        <v>2.0727777777777785</v>
      </c>
      <c r="O149" s="34">
        <f>Results!I153</f>
        <v>8.4932805137519003E-7</v>
      </c>
    </row>
    <row r="150" spans="11:15">
      <c r="K150" s="167"/>
      <c r="L150" s="9" t="str">
        <f>Results!C154</f>
        <v>E12</v>
      </c>
      <c r="M150" s="9" t="str">
        <f>Results!B154</f>
        <v>NM_019075</v>
      </c>
      <c r="N150" s="33">
        <f>LOG(Results!H154,2)</f>
        <v>2.4561111111111114</v>
      </c>
      <c r="O150" s="34">
        <f>Results!I154</f>
        <v>1.4469713710334204E-6</v>
      </c>
    </row>
    <row r="151" spans="11:15">
      <c r="K151" s="167"/>
      <c r="L151" s="9" t="str">
        <f>Results!C155</f>
        <v>F01</v>
      </c>
      <c r="M151" s="9" t="str">
        <f>Results!B155</f>
        <v>NM_017442</v>
      </c>
      <c r="N151" s="33">
        <f>LOG(Results!H155,2)</f>
        <v>6.1094444444444447</v>
      </c>
      <c r="O151" s="34">
        <f>Results!I155</f>
        <v>4.6639306315712191E-8</v>
      </c>
    </row>
    <row r="152" spans="11:15">
      <c r="K152" s="167"/>
      <c r="L152" s="9" t="str">
        <f>Results!C156</f>
        <v>F02</v>
      </c>
      <c r="M152" s="9" t="str">
        <f>Results!B156</f>
        <v>NM_000534</v>
      </c>
      <c r="N152" s="33">
        <f>LOG(Results!H156,2)</f>
        <v>2.2994444444444446</v>
      </c>
      <c r="O152" s="34">
        <f>Results!I156</f>
        <v>1.3026839942935302E-5</v>
      </c>
    </row>
    <row r="153" spans="11:15">
      <c r="K153" s="167"/>
      <c r="L153" s="9" t="str">
        <f>Results!C157</f>
        <v>F03</v>
      </c>
      <c r="M153" s="9" t="str">
        <f>Results!B157</f>
        <v>NM_002613</v>
      </c>
      <c r="N153" s="33">
        <f>LOG(Results!H157,2)</f>
        <v>-7.1105555555555542</v>
      </c>
      <c r="O153" s="34">
        <f>Results!I157</f>
        <v>5.890905369222082E-4</v>
      </c>
    </row>
    <row r="154" spans="11:15">
      <c r="K154" s="167"/>
      <c r="L154" s="9" t="str">
        <f>Results!C158</f>
        <v>F04</v>
      </c>
      <c r="M154" s="9" t="str">
        <f>Results!B158</f>
        <v>NM_016341</v>
      </c>
      <c r="N154" s="33">
        <f>LOG(Results!H158,2)</f>
        <v>9.8427777777777781</v>
      </c>
      <c r="O154" s="34">
        <f>Results!I158</f>
        <v>1.1582545805912679E-5</v>
      </c>
    </row>
    <row r="155" spans="11:15">
      <c r="K155" s="167"/>
      <c r="L155" s="9" t="str">
        <f>Results!C159</f>
        <v>F05</v>
      </c>
      <c r="M155" s="9" t="str">
        <f>Results!B159</f>
        <v>NM_020529</v>
      </c>
      <c r="N155" s="33">
        <f>LOG(Results!H159,2)</f>
        <v>0.70277777777777728</v>
      </c>
      <c r="O155" s="34">
        <f>Results!I159</f>
        <v>5.8161037680224507E-3</v>
      </c>
    </row>
    <row r="156" spans="11:15">
      <c r="K156" s="167"/>
      <c r="L156" s="9" t="str">
        <f>Results!C160</f>
        <v>F06</v>
      </c>
      <c r="M156" s="9" t="str">
        <f>Results!B160</f>
        <v>NM_003998</v>
      </c>
      <c r="N156" s="33">
        <f>LOG(Results!H160,2)</f>
        <v>9.6227777777777774</v>
      </c>
      <c r="O156" s="34">
        <f>Results!I160</f>
        <v>2.9055339888130671E-4</v>
      </c>
    </row>
    <row r="157" spans="11:15">
      <c r="K157" s="167"/>
      <c r="L157" s="9" t="str">
        <f>Results!C161</f>
        <v>F07</v>
      </c>
      <c r="M157" s="9" t="str">
        <f>Results!B161</f>
        <v>NM_006164</v>
      </c>
      <c r="N157" s="33">
        <f>LOG(Results!H161,2)</f>
        <v>-3.8772222222222212</v>
      </c>
      <c r="O157" s="34">
        <f>Results!I161</f>
        <v>6.8028709130651531E-4</v>
      </c>
    </row>
    <row r="158" spans="11:15">
      <c r="K158" s="167"/>
      <c r="L158" s="9" t="str">
        <f>Results!C162</f>
        <v>F08</v>
      </c>
      <c r="M158" s="9" t="str">
        <f>Results!B162</f>
        <v>NM_002485</v>
      </c>
      <c r="N158" s="33">
        <f>LOG(Results!H162,2)</f>
        <v>1.5894444444444453</v>
      </c>
      <c r="O158" s="34">
        <f>Results!I162</f>
        <v>1.0439827339086145E-4</v>
      </c>
    </row>
    <row r="159" spans="11:15">
      <c r="K159" s="167"/>
      <c r="L159" s="9" t="str">
        <f>Results!C163</f>
        <v>F09</v>
      </c>
      <c r="M159" s="9" t="str">
        <f>Results!B163</f>
        <v>NM_002454</v>
      </c>
      <c r="N159" s="33">
        <f>LOG(Results!H163,2)</f>
        <v>-0.40388888888888963</v>
      </c>
      <c r="O159" s="34">
        <f>Results!I163</f>
        <v>8.3384591343986153E-2</v>
      </c>
    </row>
    <row r="160" spans="11:15">
      <c r="K160" s="167"/>
      <c r="L160" s="9" t="str">
        <f>Results!C164</f>
        <v>F10</v>
      </c>
      <c r="M160" s="9" t="str">
        <f>Results!B164</f>
        <v>NM_019899</v>
      </c>
      <c r="N160" s="33">
        <f>LOG(Results!H164,2)</f>
        <v>-1.0338888888888886</v>
      </c>
      <c r="O160" s="34">
        <f>Results!I164</f>
        <v>3.1248979801976315E-2</v>
      </c>
    </row>
    <row r="161" spans="11:15">
      <c r="K161" s="167"/>
      <c r="L161" s="9" t="str">
        <f>Results!C165</f>
        <v>F11</v>
      </c>
      <c r="M161" s="9" t="str">
        <f>Results!B165</f>
        <v>NM_005590</v>
      </c>
      <c r="N161" s="33">
        <f>LOG(Results!H165,2)</f>
        <v>10.306111111111113</v>
      </c>
      <c r="O161" s="34">
        <f>Results!I165</f>
        <v>2.8835018934471843E-8</v>
      </c>
    </row>
    <row r="162" spans="11:15">
      <c r="K162" s="167"/>
      <c r="L162" s="9" t="str">
        <f>Results!C166</f>
        <v>F12</v>
      </c>
      <c r="M162" s="9" t="str">
        <f>Results!B166</f>
        <v>NM_000250</v>
      </c>
      <c r="N162" s="33">
        <f>LOG(Results!H166,2)</f>
        <v>0.49277777777777704</v>
      </c>
      <c r="O162" s="34">
        <f>Results!I166</f>
        <v>1.3641112217401325E-2</v>
      </c>
    </row>
    <row r="163" spans="11:15">
      <c r="K163" s="167"/>
      <c r="L163" s="9" t="str">
        <f>Results!C167</f>
        <v>G01</v>
      </c>
      <c r="M163" s="9" t="str">
        <f>Results!B167</f>
        <v>NM_002426</v>
      </c>
      <c r="N163" s="33">
        <f>LOG(Results!H167,2)</f>
        <v>3.5094444444444441</v>
      </c>
      <c r="O163" s="34">
        <f>Results!I167</f>
        <v>2.1414063394191341E-6</v>
      </c>
    </row>
    <row r="164" spans="11:15">
      <c r="K164" s="167"/>
      <c r="L164" s="9" t="str">
        <f>Results!C168</f>
        <v>G02</v>
      </c>
      <c r="M164" s="9" t="str">
        <f>Results!B168</f>
        <v>NM_002422</v>
      </c>
      <c r="N164" s="33">
        <f>LOG(Results!H168,2)</f>
        <v>3.7061111111111118</v>
      </c>
      <c r="O164" s="34">
        <f>Results!I168</f>
        <v>3.0266218256461497E-7</v>
      </c>
    </row>
    <row r="165" spans="11:15">
      <c r="K165" s="167"/>
      <c r="L165" s="9" t="str">
        <f>Results!C169</f>
        <v>G03</v>
      </c>
      <c r="M165" s="9" t="str">
        <f>Results!B169</f>
        <v>NM_004530</v>
      </c>
      <c r="N165" s="33">
        <f>LOG(Results!H169,2)</f>
        <v>-11.537222222222224</v>
      </c>
      <c r="O165" s="34">
        <f>Results!I169</f>
        <v>5.0505038780740343E-4</v>
      </c>
    </row>
    <row r="166" spans="11:15">
      <c r="K166" s="167"/>
      <c r="L166" s="9" t="str">
        <f>Results!C170</f>
        <v>G04</v>
      </c>
      <c r="M166" s="9" t="str">
        <f>Results!B170</f>
        <v>NM_002421</v>
      </c>
      <c r="N166" s="33">
        <f>LOG(Results!H170,2)</f>
        <v>4.3594444444444447</v>
      </c>
      <c r="O166" s="34">
        <f>Results!I170</f>
        <v>5.3836636970935515E-5</v>
      </c>
    </row>
    <row r="167" spans="11:15">
      <c r="K167" s="167"/>
      <c r="L167" s="9" t="str">
        <f>Results!C171</f>
        <v>G05</v>
      </c>
      <c r="M167" s="9" t="str">
        <f>Results!B171</f>
        <v>NM_000244</v>
      </c>
      <c r="N167" s="33">
        <f>LOG(Results!H171,2)</f>
        <v>8.0661111111111126</v>
      </c>
      <c r="O167" s="34">
        <f>Results!I171</f>
        <v>3.0144476148402036E-5</v>
      </c>
    </row>
    <row r="168" spans="11:15">
      <c r="K168" s="167"/>
      <c r="L168" s="9" t="str">
        <f>Results!C172</f>
        <v>G06</v>
      </c>
      <c r="M168" s="9" t="str">
        <f>Results!B172</f>
        <v>NM_006152</v>
      </c>
      <c r="N168" s="33">
        <f>LOG(Results!H172,2)</f>
        <v>-0.88388888888888983</v>
      </c>
      <c r="O168" s="34">
        <f>Results!I172</f>
        <v>2.2806948917160608E-2</v>
      </c>
    </row>
    <row r="169" spans="11:15">
      <c r="K169" s="167"/>
      <c r="L169" s="9" t="str">
        <f>Results!C173</f>
        <v>G07</v>
      </c>
      <c r="M169" s="9" t="str">
        <f>Results!B173</f>
        <v>NM_002312</v>
      </c>
      <c r="N169" s="33">
        <f>LOG(Results!H173,2)</f>
        <v>0.2561111111111109</v>
      </c>
      <c r="O169" s="34">
        <f>Results!I173</f>
        <v>0.29058811186579603</v>
      </c>
    </row>
    <row r="170" spans="11:15">
      <c r="K170" s="167"/>
      <c r="L170" s="9" t="str">
        <f>Results!C174</f>
        <v>G08</v>
      </c>
      <c r="M170" s="9" t="str">
        <f>Results!B174</f>
        <v>NM_005544</v>
      </c>
      <c r="N170" s="33">
        <f>LOG(Results!H174,2)</f>
        <v>6.312777777777776</v>
      </c>
      <c r="O170" s="34">
        <f>Results!I174</f>
        <v>4.224885764871776E-4</v>
      </c>
    </row>
    <row r="171" spans="11:15">
      <c r="K171" s="167"/>
      <c r="L171" s="9" t="str">
        <f>Results!C175</f>
        <v>G09</v>
      </c>
      <c r="M171" s="9" t="str">
        <f>Results!B175</f>
        <v>NM_001562</v>
      </c>
      <c r="N171" s="33">
        <f>LOG(Results!H175,2)</f>
        <v>-4.8872222222222215</v>
      </c>
      <c r="O171" s="34">
        <f>Results!I175</f>
        <v>2.2660116438530696E-4</v>
      </c>
    </row>
    <row r="172" spans="11:15">
      <c r="K172" s="167"/>
      <c r="L172" s="9" t="str">
        <f>Results!C176</f>
        <v>G10</v>
      </c>
      <c r="M172" s="9" t="str">
        <f>Results!B176</f>
        <v>NM_002187</v>
      </c>
      <c r="N172" s="33">
        <f>LOG(Results!H176,2)</f>
        <v>2.7294444444444452</v>
      </c>
      <c r="O172" s="34">
        <f>Results!I176</f>
        <v>2.4713876538283141E-5</v>
      </c>
    </row>
    <row r="173" spans="11:15">
      <c r="K173" s="167"/>
      <c r="L173" s="9" t="str">
        <f>Results!C177</f>
        <v>G11</v>
      </c>
      <c r="M173" s="9" t="str">
        <f>Results!B177</f>
        <v>NM_000882</v>
      </c>
      <c r="N173" s="33">
        <f>LOG(Results!H177,2)</f>
        <v>3.7061111111111105</v>
      </c>
      <c r="O173" s="34">
        <f>Results!I177</f>
        <v>2.5716483569203696E-6</v>
      </c>
    </row>
    <row r="174" spans="11:15">
      <c r="K174" s="167"/>
      <c r="L174" s="9" t="str">
        <f>Results!C178</f>
        <v>G12</v>
      </c>
      <c r="M174" s="9" t="str">
        <f>Results!B178</f>
        <v>NM_000575</v>
      </c>
      <c r="N174" s="33">
        <f>LOG(Results!H178,2)</f>
        <v>9.1561111111111106</v>
      </c>
      <c r="O174" s="34">
        <f>Results!I178</f>
        <v>2.8613522221745504E-7</v>
      </c>
    </row>
    <row r="260" ht="12.75" customHeight="1"/>
    <row r="352" ht="12.75" customHeight="1"/>
  </sheetData>
  <mergeCells count="8">
    <mergeCell ref="K5:O5"/>
    <mergeCell ref="K7:K90"/>
    <mergeCell ref="K91:K174"/>
    <mergeCell ref="A4:I4"/>
    <mergeCell ref="A1:C1"/>
    <mergeCell ref="F1:H1"/>
    <mergeCell ref="A2:I2"/>
    <mergeCell ref="A3:I3"/>
  </mergeCells>
  <phoneticPr fontId="5"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dimension ref="A1:CQ403"/>
  <sheetViews>
    <sheetView zoomScale="145" workbookViewId="0">
      <pane xSplit="3" ySplit="3" topLeftCell="D4" activePane="bottomRight" state="frozen"/>
      <selection pane="topRight" activeCell="C1" sqref="C1"/>
      <selection pane="bottomLeft" activeCell="A4" sqref="A4"/>
      <selection pane="bottomRight"/>
    </sheetView>
  </sheetViews>
  <sheetFormatPr defaultRowHeight="12.75"/>
  <cols>
    <col min="2" max="2" width="21" style="59" customWidth="1"/>
    <col min="3" max="3" width="6.7109375" style="63" customWidth="1"/>
    <col min="4" max="13" width="6.7109375" style="59" customWidth="1"/>
    <col min="14" max="14" width="24.28515625" style="59" customWidth="1"/>
    <col min="15" max="65" width="6.7109375" style="59" customWidth="1"/>
    <col min="66" max="66" width="12.28515625" style="59" bestFit="1" customWidth="1"/>
    <col min="67" max="67" width="15.140625" style="59" bestFit="1" customWidth="1"/>
  </cols>
  <sheetData>
    <row r="1" spans="1:87" ht="12.75" customHeight="1">
      <c r="A1" s="90" t="s">
        <v>332</v>
      </c>
      <c r="B1" s="90">
        <v>35</v>
      </c>
      <c r="C1" s="89"/>
      <c r="D1" s="179" t="str">
        <f>CONCATENATE("&gt;", B1, " and (N/A or blank) to ", B1)</f>
        <v>&gt;35 and (N/A or blank) to 35</v>
      </c>
      <c r="E1" s="190"/>
      <c r="F1" s="190"/>
      <c r="G1" s="190"/>
      <c r="H1" s="190"/>
      <c r="I1" s="190"/>
      <c r="J1" s="190"/>
      <c r="K1" s="190"/>
      <c r="L1" s="190"/>
      <c r="M1" s="190"/>
      <c r="N1" s="184"/>
      <c r="O1" s="184"/>
      <c r="P1" s="179" t="str">
        <f>CONCATENATE("&gt;", B1, " and (N/A or blank) to ", B1)</f>
        <v>&gt;35 and (N/A or blank) to 35</v>
      </c>
      <c r="Q1" s="191"/>
      <c r="R1" s="191"/>
      <c r="S1" s="191"/>
      <c r="T1" s="191"/>
      <c r="U1" s="191"/>
      <c r="V1" s="191"/>
      <c r="W1" s="191"/>
      <c r="X1" s="191"/>
      <c r="Y1" s="191"/>
      <c r="Z1" s="178" t="s">
        <v>1887</v>
      </c>
      <c r="AA1" s="181"/>
      <c r="AB1" s="181"/>
      <c r="AC1" s="181"/>
      <c r="AD1" s="181"/>
      <c r="AE1" s="181"/>
      <c r="AF1" s="181"/>
      <c r="AG1" s="181"/>
      <c r="AH1" s="181"/>
      <c r="AI1" s="181"/>
      <c r="AJ1" s="178" t="s">
        <v>1887</v>
      </c>
      <c r="AK1" s="181"/>
      <c r="AL1" s="181"/>
      <c r="AM1" s="181"/>
      <c r="AN1" s="181"/>
      <c r="AO1" s="181"/>
      <c r="AP1" s="181"/>
      <c r="AQ1" s="181"/>
      <c r="AR1" s="181"/>
      <c r="AS1" s="182"/>
      <c r="AT1" s="132" t="s">
        <v>336</v>
      </c>
      <c r="AU1" s="176"/>
      <c r="AV1" s="176"/>
      <c r="AW1" s="176"/>
      <c r="AX1" s="176"/>
      <c r="AY1" s="176"/>
      <c r="AZ1" s="176"/>
      <c r="BA1" s="176"/>
      <c r="BB1" s="176"/>
      <c r="BC1" s="176"/>
      <c r="BD1" s="132" t="s">
        <v>336</v>
      </c>
      <c r="BE1" s="176"/>
      <c r="BF1" s="176"/>
      <c r="BG1" s="176"/>
      <c r="BH1" s="176"/>
      <c r="BI1" s="176"/>
      <c r="BJ1" s="176"/>
      <c r="BK1" s="176"/>
      <c r="BL1" s="176"/>
      <c r="BM1" s="176"/>
      <c r="BN1" s="183"/>
      <c r="BO1" s="183"/>
      <c r="BP1" s="132" t="s">
        <v>471</v>
      </c>
      <c r="BQ1" s="176"/>
      <c r="BR1" s="176"/>
      <c r="BS1" s="176"/>
      <c r="BT1" s="176"/>
      <c r="BU1" s="176"/>
      <c r="BV1" s="176"/>
      <c r="BW1" s="176"/>
      <c r="BX1" s="176"/>
      <c r="BY1" s="176"/>
      <c r="BZ1" s="132" t="s">
        <v>471</v>
      </c>
      <c r="CA1" s="176"/>
      <c r="CB1" s="176"/>
      <c r="CC1" s="176"/>
      <c r="CD1" s="176"/>
      <c r="CE1" s="176"/>
      <c r="CF1" s="176"/>
      <c r="CG1" s="176"/>
      <c r="CH1" s="176"/>
      <c r="CI1" s="176"/>
    </row>
    <row r="2" spans="1:87" ht="12.75" customHeight="1">
      <c r="A2" s="177" t="s">
        <v>1878</v>
      </c>
      <c r="B2" s="177" t="s">
        <v>2520</v>
      </c>
      <c r="C2" s="178" t="s">
        <v>1741</v>
      </c>
      <c r="D2" s="179" t="str">
        <f>BN3</f>
        <v>Test Sample</v>
      </c>
      <c r="E2" s="179"/>
      <c r="F2" s="179"/>
      <c r="G2" s="179"/>
      <c r="H2" s="179"/>
      <c r="I2" s="179"/>
      <c r="J2" s="179"/>
      <c r="K2" s="179"/>
      <c r="L2" s="179"/>
      <c r="M2" s="179"/>
      <c r="N2" s="178" t="s">
        <v>2520</v>
      </c>
      <c r="O2" s="178" t="s">
        <v>1741</v>
      </c>
      <c r="P2" s="179" t="str">
        <f>BO3</f>
        <v>Control Sample</v>
      </c>
      <c r="Q2" s="179"/>
      <c r="R2" s="179"/>
      <c r="S2" s="179"/>
      <c r="T2" s="179"/>
      <c r="U2" s="179"/>
      <c r="V2" s="179"/>
      <c r="W2" s="179"/>
      <c r="X2" s="179"/>
      <c r="Y2" s="179"/>
      <c r="Z2" s="179" t="str">
        <f>BN3</f>
        <v>Test Sample</v>
      </c>
      <c r="AA2" s="179"/>
      <c r="AB2" s="179"/>
      <c r="AC2" s="179"/>
      <c r="AD2" s="179"/>
      <c r="AE2" s="179"/>
      <c r="AF2" s="179"/>
      <c r="AG2" s="179"/>
      <c r="AH2" s="179"/>
      <c r="AI2" s="179"/>
      <c r="AJ2" s="179" t="str">
        <f>BO3</f>
        <v>Control Sample</v>
      </c>
      <c r="AK2" s="179"/>
      <c r="AL2" s="179"/>
      <c r="AM2" s="179"/>
      <c r="AN2" s="179"/>
      <c r="AO2" s="179"/>
      <c r="AP2" s="179"/>
      <c r="AQ2" s="179"/>
      <c r="AR2" s="179"/>
      <c r="AS2" s="180"/>
      <c r="AT2" s="132" t="str">
        <f>D2</f>
        <v>Test Sample</v>
      </c>
      <c r="AU2" s="132"/>
      <c r="AV2" s="132"/>
      <c r="AW2" s="132"/>
      <c r="AX2" s="132"/>
      <c r="AY2" s="132"/>
      <c r="AZ2" s="132"/>
      <c r="BA2" s="132"/>
      <c r="BB2" s="132"/>
      <c r="BC2" s="132"/>
      <c r="BD2" s="132" t="str">
        <f>P2</f>
        <v>Control Sample</v>
      </c>
      <c r="BE2" s="132"/>
      <c r="BF2" s="132"/>
      <c r="BG2" s="132"/>
      <c r="BH2" s="132"/>
      <c r="BI2" s="132"/>
      <c r="BJ2" s="132"/>
      <c r="BK2" s="132"/>
      <c r="BL2" s="132"/>
      <c r="BM2" s="132"/>
      <c r="BN2" s="132" t="s">
        <v>335</v>
      </c>
      <c r="BO2" s="133"/>
      <c r="BP2" s="132" t="str">
        <f>Z2</f>
        <v>Test Sample</v>
      </c>
      <c r="BQ2" s="132"/>
      <c r="BR2" s="132"/>
      <c r="BS2" s="132"/>
      <c r="BT2" s="132"/>
      <c r="BU2" s="132"/>
      <c r="BV2" s="132"/>
      <c r="BW2" s="132"/>
      <c r="BX2" s="132"/>
      <c r="BY2" s="132"/>
      <c r="BZ2" s="132" t="str">
        <f>P2</f>
        <v>Control Sample</v>
      </c>
      <c r="CA2" s="132"/>
      <c r="CB2" s="132"/>
      <c r="CC2" s="132"/>
      <c r="CD2" s="132"/>
      <c r="CE2" s="132"/>
      <c r="CF2" s="132"/>
      <c r="CG2" s="132"/>
      <c r="CH2" s="132"/>
      <c r="CI2" s="132"/>
    </row>
    <row r="3" spans="1:87">
      <c r="A3" s="178"/>
      <c r="B3" s="178"/>
      <c r="C3" s="178"/>
      <c r="D3" s="76" t="s">
        <v>1855</v>
      </c>
      <c r="E3" s="76" t="s">
        <v>1856</v>
      </c>
      <c r="F3" s="76" t="s">
        <v>1857</v>
      </c>
      <c r="G3" s="76" t="s">
        <v>1858</v>
      </c>
      <c r="H3" s="76" t="s">
        <v>1859</v>
      </c>
      <c r="I3" s="76" t="s">
        <v>1860</v>
      </c>
      <c r="J3" s="76" t="s">
        <v>1861</v>
      </c>
      <c r="K3" s="76" t="s">
        <v>1862</v>
      </c>
      <c r="L3" s="76" t="s">
        <v>1863</v>
      </c>
      <c r="M3" s="76" t="s">
        <v>1864</v>
      </c>
      <c r="N3" s="178"/>
      <c r="O3" s="178"/>
      <c r="P3" s="76" t="s">
        <v>1855</v>
      </c>
      <c r="Q3" s="76" t="s">
        <v>1856</v>
      </c>
      <c r="R3" s="76" t="s">
        <v>1857</v>
      </c>
      <c r="S3" s="76" t="s">
        <v>1858</v>
      </c>
      <c r="T3" s="76" t="s">
        <v>1859</v>
      </c>
      <c r="U3" s="76" t="s">
        <v>1860</v>
      </c>
      <c r="V3" s="76" t="s">
        <v>1861</v>
      </c>
      <c r="W3" s="76" t="s">
        <v>1862</v>
      </c>
      <c r="X3" s="76" t="s">
        <v>1863</v>
      </c>
      <c r="Y3" s="76" t="s">
        <v>1864</v>
      </c>
      <c r="Z3" s="76" t="s">
        <v>1855</v>
      </c>
      <c r="AA3" s="76" t="s">
        <v>1856</v>
      </c>
      <c r="AB3" s="76" t="s">
        <v>1857</v>
      </c>
      <c r="AC3" s="76" t="s">
        <v>1858</v>
      </c>
      <c r="AD3" s="76" t="s">
        <v>1859</v>
      </c>
      <c r="AE3" s="76" t="s">
        <v>1860</v>
      </c>
      <c r="AF3" s="76" t="s">
        <v>1861</v>
      </c>
      <c r="AG3" s="76" t="s">
        <v>1862</v>
      </c>
      <c r="AH3" s="76" t="s">
        <v>1863</v>
      </c>
      <c r="AI3" s="76" t="s">
        <v>1864</v>
      </c>
      <c r="AJ3" s="76" t="s">
        <v>1855</v>
      </c>
      <c r="AK3" s="76" t="s">
        <v>1856</v>
      </c>
      <c r="AL3" s="76" t="s">
        <v>1857</v>
      </c>
      <c r="AM3" s="76" t="s">
        <v>1858</v>
      </c>
      <c r="AN3" s="76" t="s">
        <v>1859</v>
      </c>
      <c r="AO3" s="76" t="s">
        <v>1860</v>
      </c>
      <c r="AP3" s="76" t="s">
        <v>1861</v>
      </c>
      <c r="AQ3" s="76" t="s">
        <v>1862</v>
      </c>
      <c r="AR3" s="76" t="s">
        <v>1863</v>
      </c>
      <c r="AS3" s="79" t="s">
        <v>1864</v>
      </c>
      <c r="AT3" s="6" t="s">
        <v>1855</v>
      </c>
      <c r="AU3" s="6" t="s">
        <v>1856</v>
      </c>
      <c r="AV3" s="6" t="s">
        <v>1857</v>
      </c>
      <c r="AW3" s="6" t="s">
        <v>1858</v>
      </c>
      <c r="AX3" s="6" t="s">
        <v>1859</v>
      </c>
      <c r="AY3" s="6" t="s">
        <v>1860</v>
      </c>
      <c r="AZ3" s="6" t="s">
        <v>1861</v>
      </c>
      <c r="BA3" s="6" t="s">
        <v>1862</v>
      </c>
      <c r="BB3" s="6" t="s">
        <v>1863</v>
      </c>
      <c r="BC3" s="6" t="s">
        <v>1864</v>
      </c>
      <c r="BD3" s="6" t="s">
        <v>1855</v>
      </c>
      <c r="BE3" s="6" t="s">
        <v>1856</v>
      </c>
      <c r="BF3" s="6" t="s">
        <v>1857</v>
      </c>
      <c r="BG3" s="6" t="s">
        <v>1858</v>
      </c>
      <c r="BH3" s="6" t="s">
        <v>1859</v>
      </c>
      <c r="BI3" s="6" t="s">
        <v>1860</v>
      </c>
      <c r="BJ3" s="6" t="s">
        <v>1861</v>
      </c>
      <c r="BK3" s="6" t="s">
        <v>1862</v>
      </c>
      <c r="BL3" s="6" t="s">
        <v>1863</v>
      </c>
      <c r="BM3" s="6" t="s">
        <v>1864</v>
      </c>
      <c r="BN3" s="22" t="str">
        <f>Results!D2</f>
        <v>Test Sample</v>
      </c>
      <c r="BO3" s="22" t="str">
        <f>Results!E2</f>
        <v>Control Sample</v>
      </c>
      <c r="BP3" s="6" t="s">
        <v>1855</v>
      </c>
      <c r="BQ3" s="6" t="s">
        <v>1856</v>
      </c>
      <c r="BR3" s="6" t="s">
        <v>1857</v>
      </c>
      <c r="BS3" s="6" t="s">
        <v>1858</v>
      </c>
      <c r="BT3" s="6" t="s">
        <v>1859</v>
      </c>
      <c r="BU3" s="6" t="s">
        <v>1860</v>
      </c>
      <c r="BV3" s="6" t="s">
        <v>1861</v>
      </c>
      <c r="BW3" s="6" t="s">
        <v>1862</v>
      </c>
      <c r="BX3" s="6" t="s">
        <v>1863</v>
      </c>
      <c r="BY3" s="6" t="s">
        <v>1864</v>
      </c>
      <c r="BZ3" s="6" t="s">
        <v>1855</v>
      </c>
      <c r="CA3" s="6" t="s">
        <v>1856</v>
      </c>
      <c r="CB3" s="6" t="s">
        <v>1857</v>
      </c>
      <c r="CC3" s="6" t="s">
        <v>1858</v>
      </c>
      <c r="CD3" s="6" t="s">
        <v>1859</v>
      </c>
      <c r="CE3" s="6" t="s">
        <v>1860</v>
      </c>
      <c r="CF3" s="6" t="s">
        <v>1861</v>
      </c>
      <c r="CG3" s="6" t="s">
        <v>1862</v>
      </c>
      <c r="CH3" s="6" t="s">
        <v>1863</v>
      </c>
      <c r="CI3" s="6" t="s">
        <v>1864</v>
      </c>
    </row>
    <row r="4" spans="1:87">
      <c r="A4" s="187" t="s">
        <v>330</v>
      </c>
      <c r="B4" s="57" t="str">
        <f>IF('Gene Table'!D3="","",'Gene Table'!D3)</f>
        <v>NM_005228</v>
      </c>
      <c r="C4" s="57" t="s">
        <v>1742</v>
      </c>
      <c r="D4" s="60">
        <f>IF(SUM('Test Sample Data'!D$3:D$98)&gt;10,IF(AND(ISNUMBER('Test Sample Data'!D3),'Test Sample Data'!D3&lt;$B$1, 'Test Sample Data'!D3&gt;0),'Test Sample Data'!D3,$B$1),"")</f>
        <v>24.2</v>
      </c>
      <c r="E4" s="60">
        <f>IF(SUM('Test Sample Data'!E$3:E$98)&gt;10,IF(AND(ISNUMBER('Test Sample Data'!E3),'Test Sample Data'!E3&lt;$B$1, 'Test Sample Data'!E3&gt;0),'Test Sample Data'!E3,$B$1),"")</f>
        <v>24.19</v>
      </c>
      <c r="F4" s="60">
        <f>IF(SUM('Test Sample Data'!F$3:F$98)&gt;10,IF(AND(ISNUMBER('Test Sample Data'!F3),'Test Sample Data'!F3&lt;$B$1, 'Test Sample Data'!F3&gt;0),'Test Sample Data'!F3,$B$1),"")</f>
        <v>24.33</v>
      </c>
      <c r="G4" s="60" t="str">
        <f>IF(SUM('Test Sample Data'!G$3:G$98)&gt;10,IF(AND(ISNUMBER('Test Sample Data'!G3),'Test Sample Data'!G3&lt;$B$1, 'Test Sample Data'!G3&gt;0),'Test Sample Data'!G3,$B$1),"")</f>
        <v/>
      </c>
      <c r="H4" s="60" t="str">
        <f>IF(SUM('Test Sample Data'!H$3:H$98)&gt;10,IF(AND(ISNUMBER('Test Sample Data'!H3),'Test Sample Data'!H3&lt;$B$1, 'Test Sample Data'!H3&gt;0),'Test Sample Data'!H3,$B$1),"")</f>
        <v/>
      </c>
      <c r="I4" s="60" t="str">
        <f>IF(SUM('Test Sample Data'!I$3:I$98)&gt;10,IF(AND(ISNUMBER('Test Sample Data'!I3),'Test Sample Data'!I3&lt;$B$1, 'Test Sample Data'!I3&gt;0),'Test Sample Data'!I3,$B$1),"")</f>
        <v/>
      </c>
      <c r="J4" s="60" t="str">
        <f>IF(SUM('Test Sample Data'!J$3:J$98)&gt;10,IF(AND(ISNUMBER('Test Sample Data'!J3),'Test Sample Data'!J3&lt;$B$1, 'Test Sample Data'!J3&gt;0),'Test Sample Data'!J3,$B$1),"")</f>
        <v/>
      </c>
      <c r="K4" s="60" t="str">
        <f>IF(SUM('Test Sample Data'!K$3:K$98)&gt;10,IF(AND(ISNUMBER('Test Sample Data'!K3),'Test Sample Data'!K3&lt;$B$1, 'Test Sample Data'!K3&gt;0),'Test Sample Data'!K3,$B$1),"")</f>
        <v/>
      </c>
      <c r="L4" s="60" t="str">
        <f>IF(SUM('Test Sample Data'!L$3:L$98)&gt;10,IF(AND(ISNUMBER('Test Sample Data'!L3),'Test Sample Data'!L3&lt;$B$1, 'Test Sample Data'!L3&gt;0),'Test Sample Data'!L3,$B$1),"")</f>
        <v/>
      </c>
      <c r="M4" s="60" t="str">
        <f>IF(SUM('Test Sample Data'!M$3:M$98)&gt;10,IF(AND(ISNUMBER('Test Sample Data'!M3),'Test Sample Data'!M3&lt;$B$1, 'Test Sample Data'!M3&gt;0),'Test Sample Data'!M3,$B$1),"")</f>
        <v/>
      </c>
      <c r="N4" s="60" t="str">
        <f>'Gene Table'!D3</f>
        <v>NM_005228</v>
      </c>
      <c r="O4" s="57" t="s">
        <v>1742</v>
      </c>
      <c r="P4" s="60">
        <f>IF(SUM('Control Sample Data'!D$3:D$98)&gt;10,IF(AND(ISNUMBER('Control Sample Data'!D3),'Control Sample Data'!D3&lt;$B$1, 'Control Sample Data'!D3&gt;0),'Control Sample Data'!D3,$B$1),"")</f>
        <v>25.54</v>
      </c>
      <c r="Q4" s="60">
        <f>IF(SUM('Control Sample Data'!E$3:E$98)&gt;10,IF(AND(ISNUMBER('Control Sample Data'!E3),'Control Sample Data'!E3&lt;$B$1, 'Control Sample Data'!E3&gt;0),'Control Sample Data'!E3,$B$1),"")</f>
        <v>25.46</v>
      </c>
      <c r="R4" s="60">
        <f>IF(SUM('Control Sample Data'!F$3:F$98)&gt;10,IF(AND(ISNUMBER('Control Sample Data'!F3),'Control Sample Data'!F3&lt;$B$1, 'Control Sample Data'!F3&gt;0),'Control Sample Data'!F3,$B$1),"")</f>
        <v>26.05</v>
      </c>
      <c r="S4" s="60" t="str">
        <f>IF(SUM('Control Sample Data'!G$3:G$98)&gt;10,IF(AND(ISNUMBER('Control Sample Data'!G3),'Control Sample Data'!G3&lt;$B$1, 'Control Sample Data'!G3&gt;0),'Control Sample Data'!G3,$B$1),"")</f>
        <v/>
      </c>
      <c r="T4" s="60" t="str">
        <f>IF(SUM('Control Sample Data'!H$3:H$98)&gt;10,IF(AND(ISNUMBER('Control Sample Data'!H3),'Control Sample Data'!H3&lt;$B$1, 'Control Sample Data'!H3&gt;0),'Control Sample Data'!H3,$B$1),"")</f>
        <v/>
      </c>
      <c r="U4" s="60" t="str">
        <f>IF(SUM('Control Sample Data'!I$3:I$98)&gt;10,IF(AND(ISNUMBER('Control Sample Data'!I3),'Control Sample Data'!I3&lt;$B$1, 'Control Sample Data'!I3&gt;0),'Control Sample Data'!I3,$B$1),"")</f>
        <v/>
      </c>
      <c r="V4" s="60" t="str">
        <f>IF(SUM('Control Sample Data'!J$3:J$98)&gt;10,IF(AND(ISNUMBER('Control Sample Data'!J3),'Control Sample Data'!J3&lt;$B$1, 'Control Sample Data'!J3&gt;0),'Control Sample Data'!J3,$B$1),"")</f>
        <v/>
      </c>
      <c r="W4" s="60" t="str">
        <f>IF(SUM('Control Sample Data'!K$3:K$98)&gt;10,IF(AND(ISNUMBER('Control Sample Data'!K3),'Control Sample Data'!K3&lt;$B$1, 'Control Sample Data'!K3&gt;0),'Control Sample Data'!K3,$B$1),"")</f>
        <v/>
      </c>
      <c r="X4" s="60" t="str">
        <f>IF(SUM('Control Sample Data'!L$3:L$98)&gt;10,IF(AND(ISNUMBER('Control Sample Data'!L3),'Control Sample Data'!L3&lt;$B$1, 'Control Sample Data'!L3&gt;0),'Control Sample Data'!L3,$B$1),"")</f>
        <v/>
      </c>
      <c r="Y4" s="60" t="str">
        <f>IF(SUM('Control Sample Data'!M$3:M$98)&gt;10,IF(AND(ISNUMBER('Control Sample Data'!M3),'Control Sample Data'!M3&lt;$B$1, 'Control Sample Data'!M3&gt;0),'Control Sample Data'!M3,$B$1),"")</f>
        <v/>
      </c>
      <c r="Z4" s="61">
        <f>IF(ISERROR(VLOOKUP('Choose Housekeeping Genes'!$C3,Calculations!$C$4:$M$99,2,0)),"",VLOOKUP('Choose Housekeeping Genes'!$C3,Calculations!$C$4:$M$99,2,0))</f>
        <v>20.54</v>
      </c>
      <c r="AA4" s="61">
        <f>IF(ISERROR(VLOOKUP('Choose Housekeeping Genes'!$C3,Calculations!$C$4:$M$99,3,0)),"",VLOOKUP('Choose Housekeeping Genes'!$C3,Calculations!$C$4:$M$99,3,0))</f>
        <v>20.64</v>
      </c>
      <c r="AB4" s="61">
        <f>IF(ISERROR(VLOOKUP('Choose Housekeeping Genes'!$C3,Calculations!$C$4:$M$99,4,0)),"",VLOOKUP('Choose Housekeeping Genes'!$C3,Calculations!$C$4:$M$99,4,0))</f>
        <v>20.65</v>
      </c>
      <c r="AC4" s="61" t="str">
        <f>IF(ISERROR(VLOOKUP('Choose Housekeeping Genes'!$C3,Calculations!$C$4:$M$99,5,0)),"",VLOOKUP('Choose Housekeeping Genes'!$C3,Calculations!$C$4:$M$99,5,0))</f>
        <v/>
      </c>
      <c r="AD4" s="61" t="str">
        <f>IF(ISERROR(VLOOKUP('Choose Housekeeping Genes'!$C3,Calculations!$C$4:$M$99,6,0)),"",VLOOKUP('Choose Housekeeping Genes'!$C3,Calculations!$C$4:$M$99,6,0))</f>
        <v/>
      </c>
      <c r="AE4" s="61" t="str">
        <f>IF(ISERROR(VLOOKUP('Choose Housekeeping Genes'!$C3,Calculations!$C$4:$M$99,7,0)),"",VLOOKUP('Choose Housekeeping Genes'!$C3,Calculations!$C$4:$M$99,7,0))</f>
        <v/>
      </c>
      <c r="AF4" s="61" t="str">
        <f>IF(ISERROR(VLOOKUP('Choose Housekeeping Genes'!$C3,Calculations!$C$4:$M$99,8,0)),"",VLOOKUP('Choose Housekeeping Genes'!$C3,Calculations!$C$4:$M$99,8,0))</f>
        <v/>
      </c>
      <c r="AG4" s="61" t="str">
        <f>IF(ISERROR(VLOOKUP('Choose Housekeeping Genes'!$C3,Calculations!$C$4:$M$99,9,0)),"",VLOOKUP('Choose Housekeeping Genes'!$C3,Calculations!$C$4:$M$99,9,0))</f>
        <v/>
      </c>
      <c r="AH4" s="61" t="str">
        <f>IF(ISERROR(VLOOKUP('Choose Housekeeping Genes'!$C3,Calculations!$C$4:$M$99,10,0)),"",VLOOKUP('Choose Housekeeping Genes'!$C3,Calculations!$C$4:$M$99,10,0))</f>
        <v/>
      </c>
      <c r="AI4" s="61" t="str">
        <f>IF(ISERROR(VLOOKUP('Choose Housekeeping Genes'!$C3,Calculations!$C$4:$M$99,11,0)),"",VLOOKUP('Choose Housekeeping Genes'!$C3,Calculations!$C$4:$M$99,11,0))</f>
        <v/>
      </c>
      <c r="AJ4" s="61">
        <f>IF(ISERROR(VLOOKUP('Choose Housekeeping Genes'!$C3,Calculations!$C$4:$Y$99,14,0)),"",VLOOKUP('Choose Housekeeping Genes'!$C3,Calculations!$C$4:$Y$99,14,0))</f>
        <v>23.02</v>
      </c>
      <c r="AK4" s="61">
        <f>IF(ISERROR(VLOOKUP('Choose Housekeeping Genes'!$C3,Calculations!$C$4:$Y$99,15,0)),"",VLOOKUP('Choose Housekeeping Genes'!$C3,Calculations!$C$4:$Y$99,15,0))</f>
        <v>23.05</v>
      </c>
      <c r="AL4" s="61">
        <f>IF(ISERROR(VLOOKUP('Choose Housekeeping Genes'!$C3,Calculations!$C$4:$Y$99,16,0)),"",VLOOKUP('Choose Housekeeping Genes'!$C3,Calculations!$C$4:$Y$99,16,0))</f>
        <v>23.19</v>
      </c>
      <c r="AM4" s="61" t="str">
        <f>IF(ISERROR(VLOOKUP('Choose Housekeeping Genes'!$C3,Calculations!$C$4:$Y$99,17,0)),"",VLOOKUP('Choose Housekeeping Genes'!$C3,Calculations!$C$4:$Y$99,17,0))</f>
        <v/>
      </c>
      <c r="AN4" s="61" t="str">
        <f>IF(ISERROR(VLOOKUP('Choose Housekeeping Genes'!$C3,Calculations!$C$4:$Y$99,18,0)),"",VLOOKUP('Choose Housekeeping Genes'!$C3,Calculations!$C$4:$Y$99,18,0))</f>
        <v/>
      </c>
      <c r="AO4" s="61" t="str">
        <f>IF(ISERROR(VLOOKUP('Choose Housekeeping Genes'!$C3,Calculations!$C$4:$Y$99,19,0)),"",VLOOKUP('Choose Housekeeping Genes'!$C3,Calculations!$C$4:$Y$99,19,0))</f>
        <v/>
      </c>
      <c r="AP4" s="61" t="str">
        <f>IF(ISERROR(VLOOKUP('Choose Housekeeping Genes'!$C3,Calculations!$C$4:$Y$99,20,0)),"",VLOOKUP('Choose Housekeeping Genes'!$C3,Calculations!$C$4:$Y$99,20,0))</f>
        <v/>
      </c>
      <c r="AQ4" s="61" t="str">
        <f>IF(ISERROR(VLOOKUP('Choose Housekeeping Genes'!$C3,Calculations!$C$4:$Y$99,21,0)),"",VLOOKUP('Choose Housekeeping Genes'!$C3,Calculations!$C$4:$Y$99,21,0))</f>
        <v/>
      </c>
      <c r="AR4" s="61" t="str">
        <f>IF(ISERROR(VLOOKUP('Choose Housekeeping Genes'!$C3,Calculations!$C$4:$Y$99,22,0)),"",VLOOKUP('Choose Housekeeping Genes'!$C3,Calculations!$C$4:$Y$99,22,0))</f>
        <v/>
      </c>
      <c r="AS4" s="61" t="str">
        <f>IF(ISERROR(VLOOKUP('Choose Housekeeping Genes'!$C3,Calculations!$C$4:$Y$99,23,0)),"",VLOOKUP('Choose Housekeeping Genes'!$C3,Calculations!$C$4:$Y$99,23,0))</f>
        <v/>
      </c>
      <c r="AT4" s="74">
        <f t="shared" ref="AT4:AT35" si="0">IF(ISERROR(D4-Z$26),"",D4-Z$26)</f>
        <v>1.1400000000000006</v>
      </c>
      <c r="AU4" s="74">
        <f t="shared" ref="AU4:AU35" si="1">IF(ISERROR(E4-AA$26),"",E4-AA$26)</f>
        <v>1.0450000000000017</v>
      </c>
      <c r="AV4" s="74">
        <f t="shared" ref="AV4:AV35" si="2">IF(ISERROR(F4-AB$26),"",F4-AB$26)</f>
        <v>1.1699999999999982</v>
      </c>
      <c r="AW4" s="74" t="str">
        <f t="shared" ref="AW4:AW35" si="3">IF(ISERROR(G4-AC$26),"",G4-AC$26)</f>
        <v/>
      </c>
      <c r="AX4" s="74" t="str">
        <f t="shared" ref="AX4:AX35" si="4">IF(ISERROR(H4-AD$26),"",H4-AD$26)</f>
        <v/>
      </c>
      <c r="AY4" s="74" t="str">
        <f t="shared" ref="AY4:AY35" si="5">IF(ISERROR(I4-AE$26),"",I4-AE$26)</f>
        <v/>
      </c>
      <c r="AZ4" s="74" t="str">
        <f t="shared" ref="AZ4:AZ35" si="6">IF(ISERROR(J4-AF$26),"",J4-AF$26)</f>
        <v/>
      </c>
      <c r="BA4" s="74" t="str">
        <f t="shared" ref="BA4:BA35" si="7">IF(ISERROR(K4-AG$26),"",K4-AG$26)</f>
        <v/>
      </c>
      <c r="BB4" s="74" t="str">
        <f t="shared" ref="BB4:BB35" si="8">IF(ISERROR(L4-AH$26),"",L4-AH$26)</f>
        <v/>
      </c>
      <c r="BC4" s="74" t="str">
        <f t="shared" ref="BC4:BC35" si="9">IF(ISERROR(M4-AI$26),"",M4-AI$26)</f>
        <v/>
      </c>
      <c r="BD4" s="74">
        <f t="shared" ref="BD4:BD35" si="10">IF(ISERROR(P4-AJ$26),"",P4-AJ$26)</f>
        <v>1.2633333333333319</v>
      </c>
      <c r="BE4" s="74">
        <f t="shared" ref="BE4:BE35" si="11">IF(ISERROR(Q4-AK$26),"",Q4-AK$26)</f>
        <v>1.1516666666666673</v>
      </c>
      <c r="BF4" s="74">
        <f t="shared" ref="BF4:BF35" si="12">IF(ISERROR(R4-AL$26),"",R4-AL$26)</f>
        <v>1.6449999999999996</v>
      </c>
      <c r="BG4" s="74" t="str">
        <f t="shared" ref="BG4:BG35" si="13">IF(ISERROR(S4-AM$26),"",S4-AM$26)</f>
        <v/>
      </c>
      <c r="BH4" s="74" t="str">
        <f t="shared" ref="BH4:BH35" si="14">IF(ISERROR(T4-AN$26),"",T4-AN$26)</f>
        <v/>
      </c>
      <c r="BI4" s="74" t="str">
        <f t="shared" ref="BI4:BI35" si="15">IF(ISERROR(U4-AO$26),"",U4-AO$26)</f>
        <v/>
      </c>
      <c r="BJ4" s="74" t="str">
        <f t="shared" ref="BJ4:BJ35" si="16">IF(ISERROR(V4-AP$26),"",V4-AP$26)</f>
        <v/>
      </c>
      <c r="BK4" s="74" t="str">
        <f t="shared" ref="BK4:BK35" si="17">IF(ISERROR(W4-AQ$26),"",W4-AQ$26)</f>
        <v/>
      </c>
      <c r="BL4" s="74" t="str">
        <f t="shared" ref="BL4:BL35" si="18">IF(ISERROR(X4-AR$26),"",X4-AR$26)</f>
        <v/>
      </c>
      <c r="BM4" s="74" t="str">
        <f t="shared" ref="BM4:BM35" si="19">IF(ISERROR(Y4-AS$26),"",Y4-AS$26)</f>
        <v/>
      </c>
      <c r="BN4" s="62">
        <f>AVERAGE(AT4:BC4)</f>
        <v>1.1183333333333334</v>
      </c>
      <c r="BO4" s="62">
        <f>AVERAGE(BD4:BM4)</f>
        <v>1.3533333333333328</v>
      </c>
      <c r="BP4" s="9">
        <f>IF(ISNUMBER(AT4), POWER(2, -AT4), "")</f>
        <v>0.45375957765858027</v>
      </c>
      <c r="BQ4" s="9">
        <f t="shared" ref="BQ4:CI4" si="20">IF(ISNUMBER(AU4), POWER(2, -AU4), "")</f>
        <v>0.48464490846753194</v>
      </c>
      <c r="BR4" s="9">
        <f t="shared" si="20"/>
        <v>0.4444213405832857</v>
      </c>
      <c r="BS4" s="9" t="str">
        <f t="shared" si="20"/>
        <v/>
      </c>
      <c r="BT4" s="9" t="str">
        <f t="shared" si="20"/>
        <v/>
      </c>
      <c r="BU4" s="9" t="str">
        <f t="shared" si="20"/>
        <v/>
      </c>
      <c r="BV4" s="9" t="str">
        <f t="shared" si="20"/>
        <v/>
      </c>
      <c r="BW4" s="9" t="str">
        <f t="shared" si="20"/>
        <v/>
      </c>
      <c r="BX4" s="9" t="str">
        <f t="shared" si="20"/>
        <v/>
      </c>
      <c r="BY4" s="9" t="str">
        <f t="shared" si="20"/>
        <v/>
      </c>
      <c r="BZ4" s="9">
        <f t="shared" si="20"/>
        <v>0.41658034196295707</v>
      </c>
      <c r="CA4" s="9">
        <f t="shared" si="20"/>
        <v>0.45010494920905453</v>
      </c>
      <c r="CB4" s="9">
        <f t="shared" si="20"/>
        <v>0.31974639531935733</v>
      </c>
      <c r="CC4" s="9" t="str">
        <f t="shared" si="20"/>
        <v/>
      </c>
      <c r="CD4" s="9" t="str">
        <f t="shared" si="20"/>
        <v/>
      </c>
      <c r="CE4" s="9" t="str">
        <f t="shared" si="20"/>
        <v/>
      </c>
      <c r="CF4" s="9" t="str">
        <f t="shared" si="20"/>
        <v/>
      </c>
      <c r="CG4" s="9" t="str">
        <f t="shared" si="20"/>
        <v/>
      </c>
      <c r="CH4" s="9" t="str">
        <f t="shared" si="20"/>
        <v/>
      </c>
      <c r="CI4" s="9" t="str">
        <f t="shared" si="20"/>
        <v/>
      </c>
    </row>
    <row r="5" spans="1:87">
      <c r="A5" s="188"/>
      <c r="B5" s="57" t="str">
        <f>IF('Gene Table'!D4="","",'Gene Table'!D4)</f>
        <v>NM_004985</v>
      </c>
      <c r="C5" s="57" t="s">
        <v>1743</v>
      </c>
      <c r="D5" s="60">
        <f>IF(SUM('Test Sample Data'!D$3:D$98)&gt;10,IF(AND(ISNUMBER('Test Sample Data'!D4),'Test Sample Data'!D4&lt;$B$1, 'Test Sample Data'!D4&gt;0),'Test Sample Data'!D4,$B$1),"")</f>
        <v>31.71</v>
      </c>
      <c r="E5" s="60">
        <f>IF(SUM('Test Sample Data'!E$3:E$98)&gt;10,IF(AND(ISNUMBER('Test Sample Data'!E4),'Test Sample Data'!E4&lt;$B$1, 'Test Sample Data'!E4&gt;0),'Test Sample Data'!E4,$B$1),"")</f>
        <v>31.99</v>
      </c>
      <c r="F5" s="60">
        <f>IF(SUM('Test Sample Data'!F$3:F$98)&gt;10,IF(AND(ISNUMBER('Test Sample Data'!F4),'Test Sample Data'!F4&lt;$B$1, 'Test Sample Data'!F4&gt;0),'Test Sample Data'!F4,$B$1),"")</f>
        <v>31.61</v>
      </c>
      <c r="G5" s="60" t="str">
        <f>IF(SUM('Test Sample Data'!G$3:G$98)&gt;10,IF(AND(ISNUMBER('Test Sample Data'!G4),'Test Sample Data'!G4&lt;$B$1, 'Test Sample Data'!G4&gt;0),'Test Sample Data'!G4,$B$1),"")</f>
        <v/>
      </c>
      <c r="H5" s="60" t="str">
        <f>IF(SUM('Test Sample Data'!H$3:H$98)&gt;10,IF(AND(ISNUMBER('Test Sample Data'!H4),'Test Sample Data'!H4&lt;$B$1, 'Test Sample Data'!H4&gt;0),'Test Sample Data'!H4,$B$1),"")</f>
        <v/>
      </c>
      <c r="I5" s="60" t="str">
        <f>IF(SUM('Test Sample Data'!I$3:I$98)&gt;10,IF(AND(ISNUMBER('Test Sample Data'!I4),'Test Sample Data'!I4&lt;$B$1, 'Test Sample Data'!I4&gt;0),'Test Sample Data'!I4,$B$1),"")</f>
        <v/>
      </c>
      <c r="J5" s="60" t="str">
        <f>IF(SUM('Test Sample Data'!J$3:J$98)&gt;10,IF(AND(ISNUMBER('Test Sample Data'!J4),'Test Sample Data'!J4&lt;$B$1, 'Test Sample Data'!J4&gt;0),'Test Sample Data'!J4,$B$1),"")</f>
        <v/>
      </c>
      <c r="K5" s="60" t="str">
        <f>IF(SUM('Test Sample Data'!K$3:K$98)&gt;10,IF(AND(ISNUMBER('Test Sample Data'!K4),'Test Sample Data'!K4&lt;$B$1, 'Test Sample Data'!K4&gt;0),'Test Sample Data'!K4,$B$1),"")</f>
        <v/>
      </c>
      <c r="L5" s="60" t="str">
        <f>IF(SUM('Test Sample Data'!L$3:L$98)&gt;10,IF(AND(ISNUMBER('Test Sample Data'!L4),'Test Sample Data'!L4&lt;$B$1, 'Test Sample Data'!L4&gt;0),'Test Sample Data'!L4,$B$1),"")</f>
        <v/>
      </c>
      <c r="M5" s="60" t="str">
        <f>IF(SUM('Test Sample Data'!M$3:M$98)&gt;10,IF(AND(ISNUMBER('Test Sample Data'!M4),'Test Sample Data'!M4&lt;$B$1, 'Test Sample Data'!M4&gt;0),'Test Sample Data'!M4,$B$1),"")</f>
        <v/>
      </c>
      <c r="N5" s="60" t="str">
        <f>'Gene Table'!D4</f>
        <v>NM_004985</v>
      </c>
      <c r="O5" s="57" t="s">
        <v>1743</v>
      </c>
      <c r="P5" s="60">
        <f>IF(SUM('Control Sample Data'!D$3:D$98)&gt;10,IF(AND(ISNUMBER('Control Sample Data'!D4),'Control Sample Data'!D4&lt;$B$1, 'Control Sample Data'!D4&gt;0),'Control Sample Data'!D4,$B$1),"")</f>
        <v>33.56</v>
      </c>
      <c r="Q5" s="60">
        <f>IF(SUM('Control Sample Data'!E$3:E$98)&gt;10,IF(AND(ISNUMBER('Control Sample Data'!E4),'Control Sample Data'!E4&lt;$B$1, 'Control Sample Data'!E4&gt;0),'Control Sample Data'!E4,$B$1),"")</f>
        <v>34.04</v>
      </c>
      <c r="R5" s="60">
        <f>IF(SUM('Control Sample Data'!F$3:F$98)&gt;10,IF(AND(ISNUMBER('Control Sample Data'!F4),'Control Sample Data'!F4&lt;$B$1, 'Control Sample Data'!F4&gt;0),'Control Sample Data'!F4,$B$1),"")</f>
        <v>33.409999999999997</v>
      </c>
      <c r="S5" s="60" t="str">
        <f>IF(SUM('Control Sample Data'!G$3:G$98)&gt;10,IF(AND(ISNUMBER('Control Sample Data'!G4),'Control Sample Data'!G4&lt;$B$1, 'Control Sample Data'!G4&gt;0),'Control Sample Data'!G4,$B$1),"")</f>
        <v/>
      </c>
      <c r="T5" s="60" t="str">
        <f>IF(SUM('Control Sample Data'!H$3:H$98)&gt;10,IF(AND(ISNUMBER('Control Sample Data'!H4),'Control Sample Data'!H4&lt;$B$1, 'Control Sample Data'!H4&gt;0),'Control Sample Data'!H4,$B$1),"")</f>
        <v/>
      </c>
      <c r="U5" s="60" t="str">
        <f>IF(SUM('Control Sample Data'!I$3:I$98)&gt;10,IF(AND(ISNUMBER('Control Sample Data'!I4),'Control Sample Data'!I4&lt;$B$1, 'Control Sample Data'!I4&gt;0),'Control Sample Data'!I4,$B$1),"")</f>
        <v/>
      </c>
      <c r="V5" s="60" t="str">
        <f>IF(SUM('Control Sample Data'!J$3:J$98)&gt;10,IF(AND(ISNUMBER('Control Sample Data'!J4),'Control Sample Data'!J4&lt;$B$1, 'Control Sample Data'!J4&gt;0),'Control Sample Data'!J4,$B$1),"")</f>
        <v/>
      </c>
      <c r="W5" s="60" t="str">
        <f>IF(SUM('Control Sample Data'!K$3:K$98)&gt;10,IF(AND(ISNUMBER('Control Sample Data'!K4),'Control Sample Data'!K4&lt;$B$1, 'Control Sample Data'!K4&gt;0),'Control Sample Data'!K4,$B$1),"")</f>
        <v/>
      </c>
      <c r="X5" s="60" t="str">
        <f>IF(SUM('Control Sample Data'!L$3:L$98)&gt;10,IF(AND(ISNUMBER('Control Sample Data'!L4),'Control Sample Data'!L4&lt;$B$1, 'Control Sample Data'!L4&gt;0),'Control Sample Data'!L4,$B$1),"")</f>
        <v/>
      </c>
      <c r="Y5" s="60" t="str">
        <f>IF(SUM('Control Sample Data'!M$3:M$98)&gt;10,IF(AND(ISNUMBER('Control Sample Data'!M4),'Control Sample Data'!M4&lt;$B$1, 'Control Sample Data'!M4&gt;0),'Control Sample Data'!M4,$B$1),"")</f>
        <v/>
      </c>
      <c r="Z5" s="61">
        <f>IF(ISERROR(VLOOKUP('Choose Housekeeping Genes'!$C4,Calculations!$C$4:$M$99,2,0)),"",VLOOKUP('Choose Housekeeping Genes'!$C4,Calculations!$C$4:$M$99,2,0))</f>
        <v>17.989999999999998</v>
      </c>
      <c r="AA5" s="61">
        <f>IF(ISERROR(VLOOKUP('Choose Housekeeping Genes'!$C4,Calculations!$C$4:$M$99,3,0)),"",VLOOKUP('Choose Housekeeping Genes'!$C4,Calculations!$C$4:$M$99,3,0))</f>
        <v>18.07</v>
      </c>
      <c r="AB5" s="61">
        <f>IF(ISERROR(VLOOKUP('Choose Housekeeping Genes'!$C4,Calculations!$C$4:$M$99,4,0)),"",VLOOKUP('Choose Housekeeping Genes'!$C4,Calculations!$C$4:$M$99,4,0))</f>
        <v>18.05</v>
      </c>
      <c r="AC5" s="61" t="str">
        <f>IF(ISERROR(VLOOKUP('Choose Housekeeping Genes'!$C4,Calculations!$C$4:$M$99,5,0)),"",VLOOKUP('Choose Housekeeping Genes'!$C4,Calculations!$C$4:$M$99,5,0))</f>
        <v/>
      </c>
      <c r="AD5" s="61" t="str">
        <f>IF(ISERROR(VLOOKUP('Choose Housekeeping Genes'!$C4,Calculations!$C$4:$M$99,6,0)),"",VLOOKUP('Choose Housekeeping Genes'!$C4,Calculations!$C$4:$M$99,6,0))</f>
        <v/>
      </c>
      <c r="AE5" s="61" t="str">
        <f>IF(ISERROR(VLOOKUP('Choose Housekeeping Genes'!$C4,Calculations!$C$4:$M$99,7,0)),"",VLOOKUP('Choose Housekeeping Genes'!$C4,Calculations!$C$4:$M$99,7,0))</f>
        <v/>
      </c>
      <c r="AF5" s="61" t="str">
        <f>IF(ISERROR(VLOOKUP('Choose Housekeeping Genes'!$C4,Calculations!$C$4:$M$99,8,0)),"",VLOOKUP('Choose Housekeeping Genes'!$C4,Calculations!$C$4:$M$99,8,0))</f>
        <v/>
      </c>
      <c r="AG5" s="61" t="str">
        <f>IF(ISERROR(VLOOKUP('Choose Housekeeping Genes'!$C4,Calculations!$C$4:$M$99,9,0)),"",VLOOKUP('Choose Housekeeping Genes'!$C4,Calculations!$C$4:$M$99,9,0))</f>
        <v/>
      </c>
      <c r="AH5" s="61" t="str">
        <f>IF(ISERROR(VLOOKUP('Choose Housekeeping Genes'!$C4,Calculations!$C$4:$M$99,10,0)),"",VLOOKUP('Choose Housekeeping Genes'!$C4,Calculations!$C$4:$M$99,10,0))</f>
        <v/>
      </c>
      <c r="AI5" s="61" t="str">
        <f>IF(ISERROR(VLOOKUP('Choose Housekeeping Genes'!$C4,Calculations!$C$4:$M$99,11,0)),"",VLOOKUP('Choose Housekeeping Genes'!$C4,Calculations!$C$4:$M$99,11,0))</f>
        <v/>
      </c>
      <c r="AJ5" s="61">
        <f>IF(ISERROR(VLOOKUP('Choose Housekeeping Genes'!$C4,Calculations!$C$4:$Y$99,14,0)),"",VLOOKUP('Choose Housekeeping Genes'!$C4,Calculations!$C$4:$Y$99,14,0))</f>
        <v>21.06</v>
      </c>
      <c r="AK5" s="61">
        <f>IF(ISERROR(VLOOKUP('Choose Housekeeping Genes'!$C4,Calculations!$C$4:$Y$99,15,0)),"",VLOOKUP('Choose Housekeeping Genes'!$C4,Calculations!$C$4:$Y$99,15,0))</f>
        <v>21.09</v>
      </c>
      <c r="AL5" s="61">
        <f>IF(ISERROR(VLOOKUP('Choose Housekeeping Genes'!$C4,Calculations!$C$4:$Y$99,16,0)),"",VLOOKUP('Choose Housekeeping Genes'!$C4,Calculations!$C$4:$Y$99,16,0))</f>
        <v>21.17</v>
      </c>
      <c r="AM5" s="61" t="str">
        <f>IF(ISERROR(VLOOKUP('Choose Housekeeping Genes'!$C4,Calculations!$C$4:$Y$99,17,0)),"",VLOOKUP('Choose Housekeeping Genes'!$C4,Calculations!$C$4:$Y$99,17,0))</f>
        <v/>
      </c>
      <c r="AN5" s="61" t="str">
        <f>IF(ISERROR(VLOOKUP('Choose Housekeeping Genes'!$C4,Calculations!$C$4:$Y$99,18,0)),"",VLOOKUP('Choose Housekeeping Genes'!$C4,Calculations!$C$4:$Y$99,18,0))</f>
        <v/>
      </c>
      <c r="AO5" s="61" t="str">
        <f>IF(ISERROR(VLOOKUP('Choose Housekeeping Genes'!$C4,Calculations!$C$4:$Y$99,19,0)),"",VLOOKUP('Choose Housekeeping Genes'!$C4,Calculations!$C$4:$Y$99,19,0))</f>
        <v/>
      </c>
      <c r="AP5" s="61" t="str">
        <f>IF(ISERROR(VLOOKUP('Choose Housekeeping Genes'!$C4,Calculations!$C$4:$Y$99,20,0)),"",VLOOKUP('Choose Housekeeping Genes'!$C4,Calculations!$C$4:$Y$99,20,0))</f>
        <v/>
      </c>
      <c r="AQ5" s="61" t="str">
        <f>IF(ISERROR(VLOOKUP('Choose Housekeeping Genes'!$C4,Calculations!$C$4:$Y$99,21,0)),"",VLOOKUP('Choose Housekeeping Genes'!$C4,Calculations!$C$4:$Y$99,21,0))</f>
        <v/>
      </c>
      <c r="AR5" s="61" t="str">
        <f>IF(ISERROR(VLOOKUP('Choose Housekeeping Genes'!$C4,Calculations!$C$4:$Y$99,22,0)),"",VLOOKUP('Choose Housekeeping Genes'!$C4,Calculations!$C$4:$Y$99,22,0))</f>
        <v/>
      </c>
      <c r="AS5" s="61" t="str">
        <f>IF(ISERROR(VLOOKUP('Choose Housekeeping Genes'!$C4,Calculations!$C$4:$Y$99,23,0)),"",VLOOKUP('Choose Housekeeping Genes'!$C4,Calculations!$C$4:$Y$99,23,0))</f>
        <v/>
      </c>
      <c r="AT5" s="74">
        <f t="shared" si="0"/>
        <v>8.6500000000000021</v>
      </c>
      <c r="AU5" s="74">
        <f t="shared" si="1"/>
        <v>8.8449999999999989</v>
      </c>
      <c r="AV5" s="74">
        <f t="shared" si="2"/>
        <v>8.4499999999999993</v>
      </c>
      <c r="AW5" s="74" t="str">
        <f t="shared" si="3"/>
        <v/>
      </c>
      <c r="AX5" s="74" t="str">
        <f t="shared" si="4"/>
        <v/>
      </c>
      <c r="AY5" s="74" t="str">
        <f t="shared" si="5"/>
        <v/>
      </c>
      <c r="AZ5" s="74" t="str">
        <f t="shared" si="6"/>
        <v/>
      </c>
      <c r="BA5" s="74" t="str">
        <f t="shared" si="7"/>
        <v/>
      </c>
      <c r="BB5" s="74" t="str">
        <f t="shared" si="8"/>
        <v/>
      </c>
      <c r="BC5" s="74" t="str">
        <f t="shared" si="9"/>
        <v/>
      </c>
      <c r="BD5" s="74">
        <f t="shared" si="10"/>
        <v>9.283333333333335</v>
      </c>
      <c r="BE5" s="74">
        <f t="shared" si="11"/>
        <v>9.7316666666666656</v>
      </c>
      <c r="BF5" s="74">
        <f t="shared" si="12"/>
        <v>9.0049999999999955</v>
      </c>
      <c r="BG5" s="74" t="str">
        <f t="shared" si="13"/>
        <v/>
      </c>
      <c r="BH5" s="74" t="str">
        <f t="shared" si="14"/>
        <v/>
      </c>
      <c r="BI5" s="74" t="str">
        <f t="shared" si="15"/>
        <v/>
      </c>
      <c r="BJ5" s="74" t="str">
        <f t="shared" si="16"/>
        <v/>
      </c>
      <c r="BK5" s="74" t="str">
        <f t="shared" si="17"/>
        <v/>
      </c>
      <c r="BL5" s="74" t="str">
        <f t="shared" si="18"/>
        <v/>
      </c>
      <c r="BM5" s="74" t="str">
        <f t="shared" si="19"/>
        <v/>
      </c>
      <c r="BN5" s="62">
        <f t="shared" ref="BN5:BN68" si="21">AVERAGE(AT5:BC5)</f>
        <v>8.6483333333333334</v>
      </c>
      <c r="BO5" s="62">
        <f t="shared" ref="BO5:BO68" si="22">AVERAGE(BD5:BM5)</f>
        <v>9.3399999999999981</v>
      </c>
      <c r="BP5" s="9">
        <f t="shared" ref="BP5:BP68" si="23">IF(ISNUMBER(AT5), POWER(2, -AT5), "")</f>
        <v>2.489376225232931E-3</v>
      </c>
      <c r="BQ5" s="9">
        <f t="shared" ref="BQ5:BQ68" si="24">IF(ISNUMBER(AU5), POWER(2, -AU5), "")</f>
        <v>2.1746515981029054E-3</v>
      </c>
      <c r="BR5" s="9">
        <f t="shared" ref="BR5:BR68" si="25">IF(ISNUMBER(AV5), POWER(2, -AV5), "")</f>
        <v>2.8595423748938014E-3</v>
      </c>
      <c r="BS5" s="9" t="str">
        <f t="shared" ref="BS5:BS68" si="26">IF(ISNUMBER(AW5), POWER(2, -AW5), "")</f>
        <v/>
      </c>
      <c r="BT5" s="9" t="str">
        <f t="shared" ref="BT5:BT68" si="27">IF(ISNUMBER(AX5), POWER(2, -AX5), "")</f>
        <v/>
      </c>
      <c r="BU5" s="9" t="str">
        <f t="shared" ref="BU5:BU68" si="28">IF(ISNUMBER(AY5), POWER(2, -AY5), "")</f>
        <v/>
      </c>
      <c r="BV5" s="9" t="str">
        <f t="shared" ref="BV5:BV68" si="29">IF(ISNUMBER(AZ5), POWER(2, -AZ5), "")</f>
        <v/>
      </c>
      <c r="BW5" s="9" t="str">
        <f t="shared" ref="BW5:BW68" si="30">IF(ISNUMBER(BA5), POWER(2, -BA5), "")</f>
        <v/>
      </c>
      <c r="BX5" s="9" t="str">
        <f t="shared" ref="BX5:BX68" si="31">IF(ISNUMBER(BB5), POWER(2, -BB5), "")</f>
        <v/>
      </c>
      <c r="BY5" s="9" t="str">
        <f t="shared" ref="BY5:BY68" si="32">IF(ISNUMBER(BC5), POWER(2, -BC5), "")</f>
        <v/>
      </c>
      <c r="BZ5" s="9">
        <f t="shared" ref="BZ5:BZ68" si="33">IF(ISNUMBER(BD5), POWER(2, -BD5), "")</f>
        <v>1.60486389567537E-3</v>
      </c>
      <c r="CA5" s="9">
        <f t="shared" ref="CA5:CA68" si="34">IF(ISNUMBER(BE5), POWER(2, -BE5), "")</f>
        <v>1.1761871368992157E-3</v>
      </c>
      <c r="CB5" s="9">
        <f t="shared" ref="CB5:CB68" si="35">IF(ISNUMBER(BF5), POWER(2, -BF5), "")</f>
        <v>1.9463677008356853E-3</v>
      </c>
      <c r="CC5" s="9" t="str">
        <f t="shared" ref="CC5:CC68" si="36">IF(ISNUMBER(BG5), POWER(2, -BG5), "")</f>
        <v/>
      </c>
      <c r="CD5" s="9" t="str">
        <f t="shared" ref="CD5:CD68" si="37">IF(ISNUMBER(BH5), POWER(2, -BH5), "")</f>
        <v/>
      </c>
      <c r="CE5" s="9" t="str">
        <f t="shared" ref="CE5:CE68" si="38">IF(ISNUMBER(BI5), POWER(2, -BI5), "")</f>
        <v/>
      </c>
      <c r="CF5" s="9" t="str">
        <f t="shared" ref="CF5:CF68" si="39">IF(ISNUMBER(BJ5), POWER(2, -BJ5), "")</f>
        <v/>
      </c>
      <c r="CG5" s="9" t="str">
        <f t="shared" ref="CG5:CG68" si="40">IF(ISNUMBER(BK5), POWER(2, -BK5), "")</f>
        <v/>
      </c>
      <c r="CH5" s="9" t="str">
        <f t="shared" ref="CH5:CH68" si="41">IF(ISNUMBER(BL5), POWER(2, -BL5), "")</f>
        <v/>
      </c>
      <c r="CI5" s="9" t="str">
        <f t="shared" ref="CI5:CI68" si="42">IF(ISNUMBER(BM5), POWER(2, -BM5), "")</f>
        <v/>
      </c>
    </row>
    <row r="6" spans="1:87">
      <c r="A6" s="188"/>
      <c r="B6" s="57" t="str">
        <f>IF('Gene Table'!D5="","",'Gene Table'!D5)</f>
        <v>NM_000546</v>
      </c>
      <c r="C6" s="57" t="s">
        <v>1744</v>
      </c>
      <c r="D6" s="60">
        <f>IF(SUM('Test Sample Data'!D$3:D$98)&gt;10,IF(AND(ISNUMBER('Test Sample Data'!D5),'Test Sample Data'!D5&lt;$B$1, 'Test Sample Data'!D5&gt;0),'Test Sample Data'!D5,$B$1),"")</f>
        <v>27.41</v>
      </c>
      <c r="E6" s="60">
        <f>IF(SUM('Test Sample Data'!E$3:E$98)&gt;10,IF(AND(ISNUMBER('Test Sample Data'!E5),'Test Sample Data'!E5&lt;$B$1, 'Test Sample Data'!E5&gt;0),'Test Sample Data'!E5,$B$1),"")</f>
        <v>27.59</v>
      </c>
      <c r="F6" s="60">
        <f>IF(SUM('Test Sample Data'!F$3:F$98)&gt;10,IF(AND(ISNUMBER('Test Sample Data'!F5),'Test Sample Data'!F5&lt;$B$1, 'Test Sample Data'!F5&gt;0),'Test Sample Data'!F5,$B$1),"")</f>
        <v>27.58</v>
      </c>
      <c r="G6" s="60" t="str">
        <f>IF(SUM('Test Sample Data'!G$3:G$98)&gt;10,IF(AND(ISNUMBER('Test Sample Data'!G5),'Test Sample Data'!G5&lt;$B$1, 'Test Sample Data'!G5&gt;0),'Test Sample Data'!G5,$B$1),"")</f>
        <v/>
      </c>
      <c r="H6" s="60" t="str">
        <f>IF(SUM('Test Sample Data'!H$3:H$98)&gt;10,IF(AND(ISNUMBER('Test Sample Data'!H5),'Test Sample Data'!H5&lt;$B$1, 'Test Sample Data'!H5&gt;0),'Test Sample Data'!H5,$B$1),"")</f>
        <v/>
      </c>
      <c r="I6" s="60" t="str">
        <f>IF(SUM('Test Sample Data'!I$3:I$98)&gt;10,IF(AND(ISNUMBER('Test Sample Data'!I5),'Test Sample Data'!I5&lt;$B$1, 'Test Sample Data'!I5&gt;0),'Test Sample Data'!I5,$B$1),"")</f>
        <v/>
      </c>
      <c r="J6" s="60" t="str">
        <f>IF(SUM('Test Sample Data'!J$3:J$98)&gt;10,IF(AND(ISNUMBER('Test Sample Data'!J5),'Test Sample Data'!J5&lt;$B$1, 'Test Sample Data'!J5&gt;0),'Test Sample Data'!J5,$B$1),"")</f>
        <v/>
      </c>
      <c r="K6" s="60" t="str">
        <f>IF(SUM('Test Sample Data'!K$3:K$98)&gt;10,IF(AND(ISNUMBER('Test Sample Data'!K5),'Test Sample Data'!K5&lt;$B$1, 'Test Sample Data'!K5&gt;0),'Test Sample Data'!K5,$B$1),"")</f>
        <v/>
      </c>
      <c r="L6" s="60" t="str">
        <f>IF(SUM('Test Sample Data'!L$3:L$98)&gt;10,IF(AND(ISNUMBER('Test Sample Data'!L5),'Test Sample Data'!L5&lt;$B$1, 'Test Sample Data'!L5&gt;0),'Test Sample Data'!L5,$B$1),"")</f>
        <v/>
      </c>
      <c r="M6" s="60" t="str">
        <f>IF(SUM('Test Sample Data'!M$3:M$98)&gt;10,IF(AND(ISNUMBER('Test Sample Data'!M5),'Test Sample Data'!M5&lt;$B$1, 'Test Sample Data'!M5&gt;0),'Test Sample Data'!M5,$B$1),"")</f>
        <v/>
      </c>
      <c r="N6" s="60" t="str">
        <f>'Gene Table'!D5</f>
        <v>NM_000546</v>
      </c>
      <c r="O6" s="57" t="s">
        <v>1744</v>
      </c>
      <c r="P6" s="60">
        <f>IF(SUM('Control Sample Data'!D$3:D$98)&gt;10,IF(AND(ISNUMBER('Control Sample Data'!D5),'Control Sample Data'!D5&lt;$B$1, 'Control Sample Data'!D5&gt;0),'Control Sample Data'!D5,$B$1),"")</f>
        <v>30.86</v>
      </c>
      <c r="Q6" s="60">
        <f>IF(SUM('Control Sample Data'!E$3:E$98)&gt;10,IF(AND(ISNUMBER('Control Sample Data'!E5),'Control Sample Data'!E5&lt;$B$1, 'Control Sample Data'!E5&gt;0),'Control Sample Data'!E5,$B$1),"")</f>
        <v>31.17</v>
      </c>
      <c r="R6" s="60">
        <f>IF(SUM('Control Sample Data'!F$3:F$98)&gt;10,IF(AND(ISNUMBER('Control Sample Data'!F5),'Control Sample Data'!F5&lt;$B$1, 'Control Sample Data'!F5&gt;0),'Control Sample Data'!F5,$B$1),"")</f>
        <v>31.26</v>
      </c>
      <c r="S6" s="60" t="str">
        <f>IF(SUM('Control Sample Data'!G$3:G$98)&gt;10,IF(AND(ISNUMBER('Control Sample Data'!G5),'Control Sample Data'!G5&lt;$B$1, 'Control Sample Data'!G5&gt;0),'Control Sample Data'!G5,$B$1),"")</f>
        <v/>
      </c>
      <c r="T6" s="60" t="str">
        <f>IF(SUM('Control Sample Data'!H$3:H$98)&gt;10,IF(AND(ISNUMBER('Control Sample Data'!H5),'Control Sample Data'!H5&lt;$B$1, 'Control Sample Data'!H5&gt;0),'Control Sample Data'!H5,$B$1),"")</f>
        <v/>
      </c>
      <c r="U6" s="60" t="str">
        <f>IF(SUM('Control Sample Data'!I$3:I$98)&gt;10,IF(AND(ISNUMBER('Control Sample Data'!I5),'Control Sample Data'!I5&lt;$B$1, 'Control Sample Data'!I5&gt;0),'Control Sample Data'!I5,$B$1),"")</f>
        <v/>
      </c>
      <c r="V6" s="60" t="str">
        <f>IF(SUM('Control Sample Data'!J$3:J$98)&gt;10,IF(AND(ISNUMBER('Control Sample Data'!J5),'Control Sample Data'!J5&lt;$B$1, 'Control Sample Data'!J5&gt;0),'Control Sample Data'!J5,$B$1),"")</f>
        <v/>
      </c>
      <c r="W6" s="60" t="str">
        <f>IF(SUM('Control Sample Data'!K$3:K$98)&gt;10,IF(AND(ISNUMBER('Control Sample Data'!K5),'Control Sample Data'!K5&lt;$B$1, 'Control Sample Data'!K5&gt;0),'Control Sample Data'!K5,$B$1),"")</f>
        <v/>
      </c>
      <c r="X6" s="60" t="str">
        <f>IF(SUM('Control Sample Data'!L$3:L$98)&gt;10,IF(AND(ISNUMBER('Control Sample Data'!L5),'Control Sample Data'!L5&lt;$B$1, 'Control Sample Data'!L5&gt;0),'Control Sample Data'!L5,$B$1),"")</f>
        <v/>
      </c>
      <c r="Y6" s="60" t="str">
        <f>IF(SUM('Control Sample Data'!M$3:M$98)&gt;10,IF(AND(ISNUMBER('Control Sample Data'!M5),'Control Sample Data'!M5&lt;$B$1, 'Control Sample Data'!M5&gt;0),'Control Sample Data'!M5,$B$1),"")</f>
        <v/>
      </c>
      <c r="Z6" s="61">
        <f>IF(ISERROR(VLOOKUP('Choose Housekeeping Genes'!$C5,Calculations!$C$4:$M$99,2,0)),"",VLOOKUP('Choose Housekeeping Genes'!$C5,Calculations!$C$4:$M$99,2,0))</f>
        <v>18.39</v>
      </c>
      <c r="AA6" s="61">
        <f>IF(ISERROR(VLOOKUP('Choose Housekeeping Genes'!$C5,Calculations!$C$4:$M$99,3,0)),"",VLOOKUP('Choose Housekeeping Genes'!$C5,Calculations!$C$4:$M$99,3,0))</f>
        <v>18.41</v>
      </c>
      <c r="AB6" s="61">
        <f>IF(ISERROR(VLOOKUP('Choose Housekeeping Genes'!$C5,Calculations!$C$4:$M$99,4,0)),"",VLOOKUP('Choose Housekeeping Genes'!$C5,Calculations!$C$4:$M$99,4,0))</f>
        <v>18.440000000000001</v>
      </c>
      <c r="AC6" s="61" t="str">
        <f>IF(ISERROR(VLOOKUP('Choose Housekeeping Genes'!$C5,Calculations!$C$4:$M$99,5,0)),"",VLOOKUP('Choose Housekeeping Genes'!$C5,Calculations!$C$4:$M$99,5,0))</f>
        <v/>
      </c>
      <c r="AD6" s="61" t="str">
        <f>IF(ISERROR(VLOOKUP('Choose Housekeeping Genes'!$C5,Calculations!$C$4:$M$99,6,0)),"",VLOOKUP('Choose Housekeeping Genes'!$C5,Calculations!$C$4:$M$99,6,0))</f>
        <v/>
      </c>
      <c r="AE6" s="61" t="str">
        <f>IF(ISERROR(VLOOKUP('Choose Housekeeping Genes'!$C5,Calculations!$C$4:$M$99,7,0)),"",VLOOKUP('Choose Housekeeping Genes'!$C5,Calculations!$C$4:$M$99,7,0))</f>
        <v/>
      </c>
      <c r="AF6" s="61" t="str">
        <f>IF(ISERROR(VLOOKUP('Choose Housekeeping Genes'!$C5,Calculations!$C$4:$M$99,8,0)),"",VLOOKUP('Choose Housekeeping Genes'!$C5,Calculations!$C$4:$M$99,8,0))</f>
        <v/>
      </c>
      <c r="AG6" s="61" t="str">
        <f>IF(ISERROR(VLOOKUP('Choose Housekeeping Genes'!$C5,Calculations!$C$4:$M$99,9,0)),"",VLOOKUP('Choose Housekeeping Genes'!$C5,Calculations!$C$4:$M$99,9,0))</f>
        <v/>
      </c>
      <c r="AH6" s="61" t="str">
        <f>IF(ISERROR(VLOOKUP('Choose Housekeeping Genes'!$C5,Calculations!$C$4:$M$99,10,0)),"",VLOOKUP('Choose Housekeeping Genes'!$C5,Calculations!$C$4:$M$99,10,0))</f>
        <v/>
      </c>
      <c r="AI6" s="61" t="str">
        <f>IF(ISERROR(VLOOKUP('Choose Housekeeping Genes'!$C5,Calculations!$C$4:$M$99,11,0)),"",VLOOKUP('Choose Housekeeping Genes'!$C5,Calculations!$C$4:$M$99,11,0))</f>
        <v/>
      </c>
      <c r="AJ6" s="61">
        <f>IF(ISERROR(VLOOKUP('Choose Housekeeping Genes'!$C5,Calculations!$C$4:$Y$99,14,0)),"",VLOOKUP('Choose Housekeeping Genes'!$C5,Calculations!$C$4:$Y$99,14,0))</f>
        <v>20.260000000000002</v>
      </c>
      <c r="AK6" s="61">
        <f>IF(ISERROR(VLOOKUP('Choose Housekeeping Genes'!$C5,Calculations!$C$4:$Y$99,15,0)),"",VLOOKUP('Choose Housekeeping Genes'!$C5,Calculations!$C$4:$Y$99,15,0))</f>
        <v>20.329999999999998</v>
      </c>
      <c r="AL6" s="61">
        <f>IF(ISERROR(VLOOKUP('Choose Housekeeping Genes'!$C5,Calculations!$C$4:$Y$99,16,0)),"",VLOOKUP('Choose Housekeeping Genes'!$C5,Calculations!$C$4:$Y$99,16,0))</f>
        <v>20.45</v>
      </c>
      <c r="AM6" s="61" t="str">
        <f>IF(ISERROR(VLOOKUP('Choose Housekeeping Genes'!$C5,Calculations!$C$4:$Y$99,17,0)),"",VLOOKUP('Choose Housekeeping Genes'!$C5,Calculations!$C$4:$Y$99,17,0))</f>
        <v/>
      </c>
      <c r="AN6" s="61" t="str">
        <f>IF(ISERROR(VLOOKUP('Choose Housekeeping Genes'!$C5,Calculations!$C$4:$Y$99,18,0)),"",VLOOKUP('Choose Housekeeping Genes'!$C5,Calculations!$C$4:$Y$99,18,0))</f>
        <v/>
      </c>
      <c r="AO6" s="61" t="str">
        <f>IF(ISERROR(VLOOKUP('Choose Housekeeping Genes'!$C5,Calculations!$C$4:$Y$99,19,0)),"",VLOOKUP('Choose Housekeeping Genes'!$C5,Calculations!$C$4:$Y$99,19,0))</f>
        <v/>
      </c>
      <c r="AP6" s="61" t="str">
        <f>IF(ISERROR(VLOOKUP('Choose Housekeeping Genes'!$C5,Calculations!$C$4:$Y$99,20,0)),"",VLOOKUP('Choose Housekeeping Genes'!$C5,Calculations!$C$4:$Y$99,20,0))</f>
        <v/>
      </c>
      <c r="AQ6" s="61" t="str">
        <f>IF(ISERROR(VLOOKUP('Choose Housekeeping Genes'!$C5,Calculations!$C$4:$Y$99,21,0)),"",VLOOKUP('Choose Housekeeping Genes'!$C5,Calculations!$C$4:$Y$99,21,0))</f>
        <v/>
      </c>
      <c r="AR6" s="61" t="str">
        <f>IF(ISERROR(VLOOKUP('Choose Housekeeping Genes'!$C5,Calculations!$C$4:$Y$99,22,0)),"",VLOOKUP('Choose Housekeeping Genes'!$C5,Calculations!$C$4:$Y$99,22,0))</f>
        <v/>
      </c>
      <c r="AS6" s="61" t="str">
        <f>IF(ISERROR(VLOOKUP('Choose Housekeeping Genes'!$C5,Calculations!$C$4:$Y$99,23,0)),"",VLOOKUP('Choose Housekeeping Genes'!$C5,Calculations!$C$4:$Y$99,23,0))</f>
        <v/>
      </c>
      <c r="AT6" s="74">
        <f t="shared" si="0"/>
        <v>4.3500000000000014</v>
      </c>
      <c r="AU6" s="74">
        <f t="shared" si="1"/>
        <v>4.4450000000000003</v>
      </c>
      <c r="AV6" s="74">
        <f t="shared" si="2"/>
        <v>4.4199999999999982</v>
      </c>
      <c r="AW6" s="74" t="str">
        <f t="shared" si="3"/>
        <v/>
      </c>
      <c r="AX6" s="74" t="str">
        <f t="shared" si="4"/>
        <v/>
      </c>
      <c r="AY6" s="74" t="str">
        <f t="shared" si="5"/>
        <v/>
      </c>
      <c r="AZ6" s="74" t="str">
        <f t="shared" si="6"/>
        <v/>
      </c>
      <c r="BA6" s="74" t="str">
        <f t="shared" si="7"/>
        <v/>
      </c>
      <c r="BB6" s="74" t="str">
        <f t="shared" si="8"/>
        <v/>
      </c>
      <c r="BC6" s="74" t="str">
        <f t="shared" si="9"/>
        <v/>
      </c>
      <c r="BD6" s="74">
        <f t="shared" si="10"/>
        <v>6.5833333333333321</v>
      </c>
      <c r="BE6" s="74">
        <f t="shared" si="11"/>
        <v>6.8616666666666681</v>
      </c>
      <c r="BF6" s="74">
        <f t="shared" si="12"/>
        <v>6.8550000000000004</v>
      </c>
      <c r="BG6" s="74" t="str">
        <f t="shared" si="13"/>
        <v/>
      </c>
      <c r="BH6" s="74" t="str">
        <f t="shared" si="14"/>
        <v/>
      </c>
      <c r="BI6" s="74" t="str">
        <f t="shared" si="15"/>
        <v/>
      </c>
      <c r="BJ6" s="74" t="str">
        <f t="shared" si="16"/>
        <v/>
      </c>
      <c r="BK6" s="74" t="str">
        <f t="shared" si="17"/>
        <v/>
      </c>
      <c r="BL6" s="74" t="str">
        <f t="shared" si="18"/>
        <v/>
      </c>
      <c r="BM6" s="74" t="str">
        <f t="shared" si="19"/>
        <v/>
      </c>
      <c r="BN6" s="62">
        <f t="shared" si="21"/>
        <v>4.4050000000000002</v>
      </c>
      <c r="BO6" s="62">
        <f t="shared" si="22"/>
        <v>6.7666666666666666</v>
      </c>
      <c r="BP6" s="9">
        <f t="shared" si="23"/>
        <v>4.9036506118546881E-2</v>
      </c>
      <c r="BQ6" s="9">
        <f t="shared" si="24"/>
        <v>4.591151978994714E-2</v>
      </c>
      <c r="BR6" s="9">
        <f t="shared" si="25"/>
        <v>4.6714039019841891E-2</v>
      </c>
      <c r="BS6" s="9" t="str">
        <f t="shared" si="26"/>
        <v/>
      </c>
      <c r="BT6" s="9" t="str">
        <f t="shared" si="27"/>
        <v/>
      </c>
      <c r="BU6" s="9" t="str">
        <f t="shared" si="28"/>
        <v/>
      </c>
      <c r="BV6" s="9" t="str">
        <f t="shared" si="29"/>
        <v/>
      </c>
      <c r="BW6" s="9" t="str">
        <f t="shared" si="30"/>
        <v/>
      </c>
      <c r="BX6" s="9" t="str">
        <f t="shared" si="31"/>
        <v/>
      </c>
      <c r="BY6" s="9" t="str">
        <f t="shared" si="32"/>
        <v/>
      </c>
      <c r="BZ6" s="9">
        <f t="shared" si="33"/>
        <v>1.0428436360703404E-2</v>
      </c>
      <c r="CA6" s="9">
        <f t="shared" si="34"/>
        <v>8.5986943764301948E-3</v>
      </c>
      <c r="CB6" s="9">
        <f t="shared" si="35"/>
        <v>8.6385207290646006E-3</v>
      </c>
      <c r="CC6" s="9" t="str">
        <f t="shared" si="36"/>
        <v/>
      </c>
      <c r="CD6" s="9" t="str">
        <f t="shared" si="37"/>
        <v/>
      </c>
      <c r="CE6" s="9" t="str">
        <f t="shared" si="38"/>
        <v/>
      </c>
      <c r="CF6" s="9" t="str">
        <f t="shared" si="39"/>
        <v/>
      </c>
      <c r="CG6" s="9" t="str">
        <f t="shared" si="40"/>
        <v/>
      </c>
      <c r="CH6" s="9" t="str">
        <f t="shared" si="41"/>
        <v/>
      </c>
      <c r="CI6" s="9" t="str">
        <f t="shared" si="42"/>
        <v/>
      </c>
    </row>
    <row r="7" spans="1:87">
      <c r="A7" s="188"/>
      <c r="B7" s="57" t="str">
        <f>IF('Gene Table'!D6="","",'Gene Table'!D6)</f>
        <v>NM_005957</v>
      </c>
      <c r="C7" s="57" t="s">
        <v>1745</v>
      </c>
      <c r="D7" s="60">
        <f>IF(SUM('Test Sample Data'!D$3:D$98)&gt;10,IF(AND(ISNUMBER('Test Sample Data'!D6),'Test Sample Data'!D6&lt;$B$1, 'Test Sample Data'!D6&gt;0),'Test Sample Data'!D6,$B$1),"")</f>
        <v>25.93</v>
      </c>
      <c r="E7" s="60">
        <f>IF(SUM('Test Sample Data'!E$3:E$98)&gt;10,IF(AND(ISNUMBER('Test Sample Data'!E6),'Test Sample Data'!E6&lt;$B$1, 'Test Sample Data'!E6&gt;0),'Test Sample Data'!E6,$B$1),"")</f>
        <v>26.04</v>
      </c>
      <c r="F7" s="60">
        <f>IF(SUM('Test Sample Data'!F$3:F$98)&gt;10,IF(AND(ISNUMBER('Test Sample Data'!F6),'Test Sample Data'!F6&lt;$B$1, 'Test Sample Data'!F6&gt;0),'Test Sample Data'!F6,$B$1),"")</f>
        <v>25.98</v>
      </c>
      <c r="G7" s="60" t="str">
        <f>IF(SUM('Test Sample Data'!G$3:G$98)&gt;10,IF(AND(ISNUMBER('Test Sample Data'!G6),'Test Sample Data'!G6&lt;$B$1, 'Test Sample Data'!G6&gt;0),'Test Sample Data'!G6,$B$1),"")</f>
        <v/>
      </c>
      <c r="H7" s="60" t="str">
        <f>IF(SUM('Test Sample Data'!H$3:H$98)&gt;10,IF(AND(ISNUMBER('Test Sample Data'!H6),'Test Sample Data'!H6&lt;$B$1, 'Test Sample Data'!H6&gt;0),'Test Sample Data'!H6,$B$1),"")</f>
        <v/>
      </c>
      <c r="I7" s="60" t="str">
        <f>IF(SUM('Test Sample Data'!I$3:I$98)&gt;10,IF(AND(ISNUMBER('Test Sample Data'!I6),'Test Sample Data'!I6&lt;$B$1, 'Test Sample Data'!I6&gt;0),'Test Sample Data'!I6,$B$1),"")</f>
        <v/>
      </c>
      <c r="J7" s="60" t="str">
        <f>IF(SUM('Test Sample Data'!J$3:J$98)&gt;10,IF(AND(ISNUMBER('Test Sample Data'!J6),'Test Sample Data'!J6&lt;$B$1, 'Test Sample Data'!J6&gt;0),'Test Sample Data'!J6,$B$1),"")</f>
        <v/>
      </c>
      <c r="K7" s="60" t="str">
        <f>IF(SUM('Test Sample Data'!K$3:K$98)&gt;10,IF(AND(ISNUMBER('Test Sample Data'!K6),'Test Sample Data'!K6&lt;$B$1, 'Test Sample Data'!K6&gt;0),'Test Sample Data'!K6,$B$1),"")</f>
        <v/>
      </c>
      <c r="L7" s="60" t="str">
        <f>IF(SUM('Test Sample Data'!L$3:L$98)&gt;10,IF(AND(ISNUMBER('Test Sample Data'!L6),'Test Sample Data'!L6&lt;$B$1, 'Test Sample Data'!L6&gt;0),'Test Sample Data'!L6,$B$1),"")</f>
        <v/>
      </c>
      <c r="M7" s="60" t="str">
        <f>IF(SUM('Test Sample Data'!M$3:M$98)&gt;10,IF(AND(ISNUMBER('Test Sample Data'!M6),'Test Sample Data'!M6&lt;$B$1, 'Test Sample Data'!M6&gt;0),'Test Sample Data'!M6,$B$1),"")</f>
        <v/>
      </c>
      <c r="N7" s="60" t="str">
        <f>'Gene Table'!D6</f>
        <v>NM_005957</v>
      </c>
      <c r="O7" s="57" t="s">
        <v>1745</v>
      </c>
      <c r="P7" s="60">
        <f>IF(SUM('Control Sample Data'!D$3:D$98)&gt;10,IF(AND(ISNUMBER('Control Sample Data'!D6),'Control Sample Data'!D6&lt;$B$1, 'Control Sample Data'!D6&gt;0),'Control Sample Data'!D6,$B$1),"")</f>
        <v>28.55</v>
      </c>
      <c r="Q7" s="60">
        <f>IF(SUM('Control Sample Data'!E$3:E$98)&gt;10,IF(AND(ISNUMBER('Control Sample Data'!E6),'Control Sample Data'!E6&lt;$B$1, 'Control Sample Data'!E6&gt;0),'Control Sample Data'!E6,$B$1),"")</f>
        <v>29</v>
      </c>
      <c r="R7" s="60">
        <f>IF(SUM('Control Sample Data'!F$3:F$98)&gt;10,IF(AND(ISNUMBER('Control Sample Data'!F6),'Control Sample Data'!F6&lt;$B$1, 'Control Sample Data'!F6&gt;0),'Control Sample Data'!F6,$B$1),"")</f>
        <v>29.24</v>
      </c>
      <c r="S7" s="60" t="str">
        <f>IF(SUM('Control Sample Data'!G$3:G$98)&gt;10,IF(AND(ISNUMBER('Control Sample Data'!G6),'Control Sample Data'!G6&lt;$B$1, 'Control Sample Data'!G6&gt;0),'Control Sample Data'!G6,$B$1),"")</f>
        <v/>
      </c>
      <c r="T7" s="60" t="str">
        <f>IF(SUM('Control Sample Data'!H$3:H$98)&gt;10,IF(AND(ISNUMBER('Control Sample Data'!H6),'Control Sample Data'!H6&lt;$B$1, 'Control Sample Data'!H6&gt;0),'Control Sample Data'!H6,$B$1),"")</f>
        <v/>
      </c>
      <c r="U7" s="60" t="str">
        <f>IF(SUM('Control Sample Data'!I$3:I$98)&gt;10,IF(AND(ISNUMBER('Control Sample Data'!I6),'Control Sample Data'!I6&lt;$B$1, 'Control Sample Data'!I6&gt;0),'Control Sample Data'!I6,$B$1),"")</f>
        <v/>
      </c>
      <c r="V7" s="60" t="str">
        <f>IF(SUM('Control Sample Data'!J$3:J$98)&gt;10,IF(AND(ISNUMBER('Control Sample Data'!J6),'Control Sample Data'!J6&lt;$B$1, 'Control Sample Data'!J6&gt;0),'Control Sample Data'!J6,$B$1),"")</f>
        <v/>
      </c>
      <c r="W7" s="60" t="str">
        <f>IF(SUM('Control Sample Data'!K$3:K$98)&gt;10,IF(AND(ISNUMBER('Control Sample Data'!K6),'Control Sample Data'!K6&lt;$B$1, 'Control Sample Data'!K6&gt;0),'Control Sample Data'!K6,$B$1),"")</f>
        <v/>
      </c>
      <c r="X7" s="60" t="str">
        <f>IF(SUM('Control Sample Data'!L$3:L$98)&gt;10,IF(AND(ISNUMBER('Control Sample Data'!L6),'Control Sample Data'!L6&lt;$B$1, 'Control Sample Data'!L6&gt;0),'Control Sample Data'!L6,$B$1),"")</f>
        <v/>
      </c>
      <c r="Y7" s="60" t="str">
        <f>IF(SUM('Control Sample Data'!M$3:M$98)&gt;10,IF(AND(ISNUMBER('Control Sample Data'!M6),'Control Sample Data'!M6&lt;$B$1, 'Control Sample Data'!M6&gt;0),'Control Sample Data'!M6,$B$1),"")</f>
        <v/>
      </c>
      <c r="Z7" s="61">
        <f>IF(ISERROR(VLOOKUP('Choose Housekeeping Genes'!$C6,Calculations!$C$4:$M$99,2,0)),"",VLOOKUP('Choose Housekeeping Genes'!$C6,Calculations!$C$4:$M$99,2,0))</f>
        <v>35</v>
      </c>
      <c r="AA7" s="61">
        <f>IF(ISERROR(VLOOKUP('Choose Housekeeping Genes'!$C6,Calculations!$C$4:$M$99,3,0)),"",VLOOKUP('Choose Housekeeping Genes'!$C6,Calculations!$C$4:$M$99,3,0))</f>
        <v>35</v>
      </c>
      <c r="AB7" s="61">
        <f>IF(ISERROR(VLOOKUP('Choose Housekeeping Genes'!$C6,Calculations!$C$4:$M$99,4,0)),"",VLOOKUP('Choose Housekeeping Genes'!$C6,Calculations!$C$4:$M$99,4,0))</f>
        <v>35</v>
      </c>
      <c r="AC7" s="61" t="str">
        <f>IF(ISERROR(VLOOKUP('Choose Housekeeping Genes'!$C6,Calculations!$C$4:$M$99,5,0)),"",VLOOKUP('Choose Housekeeping Genes'!$C6,Calculations!$C$4:$M$99,5,0))</f>
        <v/>
      </c>
      <c r="AD7" s="61" t="str">
        <f>IF(ISERROR(VLOOKUP('Choose Housekeeping Genes'!$C6,Calculations!$C$4:$M$99,6,0)),"",VLOOKUP('Choose Housekeeping Genes'!$C6,Calculations!$C$4:$M$99,6,0))</f>
        <v/>
      </c>
      <c r="AE7" s="61" t="str">
        <f>IF(ISERROR(VLOOKUP('Choose Housekeeping Genes'!$C6,Calculations!$C$4:$M$99,7,0)),"",VLOOKUP('Choose Housekeeping Genes'!$C6,Calculations!$C$4:$M$99,7,0))</f>
        <v/>
      </c>
      <c r="AF7" s="61" t="str">
        <f>IF(ISERROR(VLOOKUP('Choose Housekeeping Genes'!$C6,Calculations!$C$4:$M$99,8,0)),"",VLOOKUP('Choose Housekeeping Genes'!$C6,Calculations!$C$4:$M$99,8,0))</f>
        <v/>
      </c>
      <c r="AG7" s="61" t="str">
        <f>IF(ISERROR(VLOOKUP('Choose Housekeeping Genes'!$C6,Calculations!$C$4:$M$99,9,0)),"",VLOOKUP('Choose Housekeeping Genes'!$C6,Calculations!$C$4:$M$99,9,0))</f>
        <v/>
      </c>
      <c r="AH7" s="61" t="str">
        <f>IF(ISERROR(VLOOKUP('Choose Housekeeping Genes'!$C6,Calculations!$C$4:$M$99,10,0)),"",VLOOKUP('Choose Housekeeping Genes'!$C6,Calculations!$C$4:$M$99,10,0))</f>
        <v/>
      </c>
      <c r="AI7" s="61" t="str">
        <f>IF(ISERROR(VLOOKUP('Choose Housekeeping Genes'!$C6,Calculations!$C$4:$M$99,11,0)),"",VLOOKUP('Choose Housekeeping Genes'!$C6,Calculations!$C$4:$M$99,11,0))</f>
        <v/>
      </c>
      <c r="AJ7" s="61">
        <f>IF(ISERROR(VLOOKUP('Choose Housekeeping Genes'!$C6,Calculations!$C$4:$Y$99,14,0)),"",VLOOKUP('Choose Housekeeping Genes'!$C6,Calculations!$C$4:$Y$99,14,0))</f>
        <v>35</v>
      </c>
      <c r="AK7" s="61">
        <f>IF(ISERROR(VLOOKUP('Choose Housekeeping Genes'!$C6,Calculations!$C$4:$Y$99,15,0)),"",VLOOKUP('Choose Housekeeping Genes'!$C6,Calculations!$C$4:$Y$99,15,0))</f>
        <v>35</v>
      </c>
      <c r="AL7" s="61">
        <f>IF(ISERROR(VLOOKUP('Choose Housekeeping Genes'!$C6,Calculations!$C$4:$Y$99,16,0)),"",VLOOKUP('Choose Housekeeping Genes'!$C6,Calculations!$C$4:$Y$99,16,0))</f>
        <v>35</v>
      </c>
      <c r="AM7" s="61" t="str">
        <f>IF(ISERROR(VLOOKUP('Choose Housekeeping Genes'!$C6,Calculations!$C$4:$Y$99,17,0)),"",VLOOKUP('Choose Housekeeping Genes'!$C6,Calculations!$C$4:$Y$99,17,0))</f>
        <v/>
      </c>
      <c r="AN7" s="61" t="str">
        <f>IF(ISERROR(VLOOKUP('Choose Housekeeping Genes'!$C6,Calculations!$C$4:$Y$99,18,0)),"",VLOOKUP('Choose Housekeeping Genes'!$C6,Calculations!$C$4:$Y$99,18,0))</f>
        <v/>
      </c>
      <c r="AO7" s="61" t="str">
        <f>IF(ISERROR(VLOOKUP('Choose Housekeeping Genes'!$C6,Calculations!$C$4:$Y$99,19,0)),"",VLOOKUP('Choose Housekeeping Genes'!$C6,Calculations!$C$4:$Y$99,19,0))</f>
        <v/>
      </c>
      <c r="AP7" s="61" t="str">
        <f>IF(ISERROR(VLOOKUP('Choose Housekeeping Genes'!$C6,Calculations!$C$4:$Y$99,20,0)),"",VLOOKUP('Choose Housekeeping Genes'!$C6,Calculations!$C$4:$Y$99,20,0))</f>
        <v/>
      </c>
      <c r="AQ7" s="61" t="str">
        <f>IF(ISERROR(VLOOKUP('Choose Housekeeping Genes'!$C6,Calculations!$C$4:$Y$99,21,0)),"",VLOOKUP('Choose Housekeeping Genes'!$C6,Calculations!$C$4:$Y$99,21,0))</f>
        <v/>
      </c>
      <c r="AR7" s="61" t="str">
        <f>IF(ISERROR(VLOOKUP('Choose Housekeeping Genes'!$C6,Calculations!$C$4:$Y$99,22,0)),"",VLOOKUP('Choose Housekeeping Genes'!$C6,Calculations!$C$4:$Y$99,22,0))</f>
        <v/>
      </c>
      <c r="AS7" s="61" t="str">
        <f>IF(ISERROR(VLOOKUP('Choose Housekeeping Genes'!$C6,Calculations!$C$4:$Y$99,23,0)),"",VLOOKUP('Choose Housekeeping Genes'!$C6,Calculations!$C$4:$Y$99,23,0))</f>
        <v/>
      </c>
      <c r="AT7" s="74">
        <f t="shared" si="0"/>
        <v>2.870000000000001</v>
      </c>
      <c r="AU7" s="74">
        <f t="shared" si="1"/>
        <v>2.8949999999999996</v>
      </c>
      <c r="AV7" s="74">
        <f t="shared" si="2"/>
        <v>2.8200000000000003</v>
      </c>
      <c r="AW7" s="74" t="str">
        <f t="shared" si="3"/>
        <v/>
      </c>
      <c r="AX7" s="74" t="str">
        <f t="shared" si="4"/>
        <v/>
      </c>
      <c r="AY7" s="74" t="str">
        <f t="shared" si="5"/>
        <v/>
      </c>
      <c r="AZ7" s="74" t="str">
        <f t="shared" si="6"/>
        <v/>
      </c>
      <c r="BA7" s="74" t="str">
        <f t="shared" si="7"/>
        <v/>
      </c>
      <c r="BB7" s="74" t="str">
        <f t="shared" si="8"/>
        <v/>
      </c>
      <c r="BC7" s="74" t="str">
        <f t="shared" si="9"/>
        <v/>
      </c>
      <c r="BD7" s="74">
        <f t="shared" si="10"/>
        <v>4.2733333333333334</v>
      </c>
      <c r="BE7" s="74">
        <f t="shared" si="11"/>
        <v>4.6916666666666664</v>
      </c>
      <c r="BF7" s="74">
        <f t="shared" si="12"/>
        <v>4.8349999999999973</v>
      </c>
      <c r="BG7" s="74" t="str">
        <f t="shared" si="13"/>
        <v/>
      </c>
      <c r="BH7" s="74" t="str">
        <f t="shared" si="14"/>
        <v/>
      </c>
      <c r="BI7" s="74" t="str">
        <f t="shared" si="15"/>
        <v/>
      </c>
      <c r="BJ7" s="74" t="str">
        <f t="shared" si="16"/>
        <v/>
      </c>
      <c r="BK7" s="74" t="str">
        <f t="shared" si="17"/>
        <v/>
      </c>
      <c r="BL7" s="74" t="str">
        <f t="shared" si="18"/>
        <v/>
      </c>
      <c r="BM7" s="74" t="str">
        <f t="shared" si="19"/>
        <v/>
      </c>
      <c r="BN7" s="62">
        <f t="shared" si="21"/>
        <v>2.8616666666666668</v>
      </c>
      <c r="BO7" s="62">
        <f t="shared" si="22"/>
        <v>4.5999999999999988</v>
      </c>
      <c r="BP7" s="9">
        <f t="shared" si="23"/>
        <v>0.13678671265759237</v>
      </c>
      <c r="BQ7" s="9">
        <f t="shared" si="24"/>
        <v>0.1344367988071723</v>
      </c>
      <c r="BR7" s="9">
        <f t="shared" si="25"/>
        <v>0.14161048566197482</v>
      </c>
      <c r="BS7" s="9" t="str">
        <f t="shared" si="26"/>
        <v/>
      </c>
      <c r="BT7" s="9" t="str">
        <f t="shared" si="27"/>
        <v/>
      </c>
      <c r="BU7" s="9" t="str">
        <f t="shared" si="28"/>
        <v/>
      </c>
      <c r="BV7" s="9" t="str">
        <f t="shared" si="29"/>
        <v/>
      </c>
      <c r="BW7" s="9" t="str">
        <f t="shared" si="30"/>
        <v/>
      </c>
      <c r="BX7" s="9" t="str">
        <f t="shared" si="31"/>
        <v/>
      </c>
      <c r="BY7" s="9" t="str">
        <f t="shared" si="32"/>
        <v/>
      </c>
      <c r="BZ7" s="9">
        <f t="shared" si="33"/>
        <v>5.1712851418750802E-2</v>
      </c>
      <c r="CA7" s="9">
        <f t="shared" si="34"/>
        <v>3.8696136261795029E-2</v>
      </c>
      <c r="CB7" s="9">
        <f t="shared" si="35"/>
        <v>3.5036439938390979E-2</v>
      </c>
      <c r="CC7" s="9" t="str">
        <f t="shared" si="36"/>
        <v/>
      </c>
      <c r="CD7" s="9" t="str">
        <f t="shared" si="37"/>
        <v/>
      </c>
      <c r="CE7" s="9" t="str">
        <f t="shared" si="38"/>
        <v/>
      </c>
      <c r="CF7" s="9" t="str">
        <f t="shared" si="39"/>
        <v/>
      </c>
      <c r="CG7" s="9" t="str">
        <f t="shared" si="40"/>
        <v/>
      </c>
      <c r="CH7" s="9" t="str">
        <f t="shared" si="41"/>
        <v/>
      </c>
      <c r="CI7" s="9" t="str">
        <f t="shared" si="42"/>
        <v/>
      </c>
    </row>
    <row r="8" spans="1:87">
      <c r="A8" s="188"/>
      <c r="B8" s="57" t="str">
        <f>IF('Gene Table'!D7="","",'Gene Table'!D7)</f>
        <v>NM_000038</v>
      </c>
      <c r="C8" s="57" t="s">
        <v>1746</v>
      </c>
      <c r="D8" s="60">
        <f>IF(SUM('Test Sample Data'!D$3:D$98)&gt;10,IF(AND(ISNUMBER('Test Sample Data'!D7),'Test Sample Data'!D7&lt;$B$1, 'Test Sample Data'!D7&gt;0),'Test Sample Data'!D7,$B$1),"")</f>
        <v>24.5</v>
      </c>
      <c r="E8" s="60">
        <f>IF(SUM('Test Sample Data'!E$3:E$98)&gt;10,IF(AND(ISNUMBER('Test Sample Data'!E7),'Test Sample Data'!E7&lt;$B$1, 'Test Sample Data'!E7&gt;0),'Test Sample Data'!E7,$B$1),"")</f>
        <v>24.68</v>
      </c>
      <c r="F8" s="60">
        <f>IF(SUM('Test Sample Data'!F$3:F$98)&gt;10,IF(AND(ISNUMBER('Test Sample Data'!F7),'Test Sample Data'!F7&lt;$B$1, 'Test Sample Data'!F7&gt;0),'Test Sample Data'!F7,$B$1),"")</f>
        <v>24.56</v>
      </c>
      <c r="G8" s="60" t="str">
        <f>IF(SUM('Test Sample Data'!G$3:G$98)&gt;10,IF(AND(ISNUMBER('Test Sample Data'!G7),'Test Sample Data'!G7&lt;$B$1, 'Test Sample Data'!G7&gt;0),'Test Sample Data'!G7,$B$1),"")</f>
        <v/>
      </c>
      <c r="H8" s="60" t="str">
        <f>IF(SUM('Test Sample Data'!H$3:H$98)&gt;10,IF(AND(ISNUMBER('Test Sample Data'!H7),'Test Sample Data'!H7&lt;$B$1, 'Test Sample Data'!H7&gt;0),'Test Sample Data'!H7,$B$1),"")</f>
        <v/>
      </c>
      <c r="I8" s="60" t="str">
        <f>IF(SUM('Test Sample Data'!I$3:I$98)&gt;10,IF(AND(ISNUMBER('Test Sample Data'!I7),'Test Sample Data'!I7&lt;$B$1, 'Test Sample Data'!I7&gt;0),'Test Sample Data'!I7,$B$1),"")</f>
        <v/>
      </c>
      <c r="J8" s="60" t="str">
        <f>IF(SUM('Test Sample Data'!J$3:J$98)&gt;10,IF(AND(ISNUMBER('Test Sample Data'!J7),'Test Sample Data'!J7&lt;$B$1, 'Test Sample Data'!J7&gt;0),'Test Sample Data'!J7,$B$1),"")</f>
        <v/>
      </c>
      <c r="K8" s="60" t="str">
        <f>IF(SUM('Test Sample Data'!K$3:K$98)&gt;10,IF(AND(ISNUMBER('Test Sample Data'!K7),'Test Sample Data'!K7&lt;$B$1, 'Test Sample Data'!K7&gt;0),'Test Sample Data'!K7,$B$1),"")</f>
        <v/>
      </c>
      <c r="L8" s="60" t="str">
        <f>IF(SUM('Test Sample Data'!L$3:L$98)&gt;10,IF(AND(ISNUMBER('Test Sample Data'!L7),'Test Sample Data'!L7&lt;$B$1, 'Test Sample Data'!L7&gt;0),'Test Sample Data'!L7,$B$1),"")</f>
        <v/>
      </c>
      <c r="M8" s="60" t="str">
        <f>IF(SUM('Test Sample Data'!M$3:M$98)&gt;10,IF(AND(ISNUMBER('Test Sample Data'!M7),'Test Sample Data'!M7&lt;$B$1, 'Test Sample Data'!M7&gt;0),'Test Sample Data'!M7,$B$1),"")</f>
        <v/>
      </c>
      <c r="N8" s="60" t="str">
        <f>'Gene Table'!D7</f>
        <v>NM_000038</v>
      </c>
      <c r="O8" s="57" t="s">
        <v>1746</v>
      </c>
      <c r="P8" s="60">
        <f>IF(SUM('Control Sample Data'!D$3:D$98)&gt;10,IF(AND(ISNUMBER('Control Sample Data'!D7),'Control Sample Data'!D7&lt;$B$1, 'Control Sample Data'!D7&gt;0),'Control Sample Data'!D7,$B$1),"")</f>
        <v>26.1</v>
      </c>
      <c r="Q8" s="60">
        <f>IF(SUM('Control Sample Data'!E$3:E$98)&gt;10,IF(AND(ISNUMBER('Control Sample Data'!E7),'Control Sample Data'!E7&lt;$B$1, 'Control Sample Data'!E7&gt;0),'Control Sample Data'!E7,$B$1),"")</f>
        <v>26.1</v>
      </c>
      <c r="R8" s="60">
        <f>IF(SUM('Control Sample Data'!F$3:F$98)&gt;10,IF(AND(ISNUMBER('Control Sample Data'!F7),'Control Sample Data'!F7&lt;$B$1, 'Control Sample Data'!F7&gt;0),'Control Sample Data'!F7,$B$1),"")</f>
        <v>26.28</v>
      </c>
      <c r="S8" s="60" t="str">
        <f>IF(SUM('Control Sample Data'!G$3:G$98)&gt;10,IF(AND(ISNUMBER('Control Sample Data'!G7),'Control Sample Data'!G7&lt;$B$1, 'Control Sample Data'!G7&gt;0),'Control Sample Data'!G7,$B$1),"")</f>
        <v/>
      </c>
      <c r="T8" s="60" t="str">
        <f>IF(SUM('Control Sample Data'!H$3:H$98)&gt;10,IF(AND(ISNUMBER('Control Sample Data'!H7),'Control Sample Data'!H7&lt;$B$1, 'Control Sample Data'!H7&gt;0),'Control Sample Data'!H7,$B$1),"")</f>
        <v/>
      </c>
      <c r="U8" s="60" t="str">
        <f>IF(SUM('Control Sample Data'!I$3:I$98)&gt;10,IF(AND(ISNUMBER('Control Sample Data'!I7),'Control Sample Data'!I7&lt;$B$1, 'Control Sample Data'!I7&gt;0),'Control Sample Data'!I7,$B$1),"")</f>
        <v/>
      </c>
      <c r="V8" s="60" t="str">
        <f>IF(SUM('Control Sample Data'!J$3:J$98)&gt;10,IF(AND(ISNUMBER('Control Sample Data'!J7),'Control Sample Data'!J7&lt;$B$1, 'Control Sample Data'!J7&gt;0),'Control Sample Data'!J7,$B$1),"")</f>
        <v/>
      </c>
      <c r="W8" s="60" t="str">
        <f>IF(SUM('Control Sample Data'!K$3:K$98)&gt;10,IF(AND(ISNUMBER('Control Sample Data'!K7),'Control Sample Data'!K7&lt;$B$1, 'Control Sample Data'!K7&gt;0),'Control Sample Data'!K7,$B$1),"")</f>
        <v/>
      </c>
      <c r="X8" s="60" t="str">
        <f>IF(SUM('Control Sample Data'!L$3:L$98)&gt;10,IF(AND(ISNUMBER('Control Sample Data'!L7),'Control Sample Data'!L7&lt;$B$1, 'Control Sample Data'!L7&gt;0),'Control Sample Data'!L7,$B$1),"")</f>
        <v/>
      </c>
      <c r="Y8" s="60" t="str">
        <f>IF(SUM('Control Sample Data'!M$3:M$98)&gt;10,IF(AND(ISNUMBER('Control Sample Data'!M7),'Control Sample Data'!M7&lt;$B$1, 'Control Sample Data'!M7&gt;0),'Control Sample Data'!M7,$B$1),"")</f>
        <v/>
      </c>
      <c r="Z8" s="61">
        <f>IF(ISERROR(VLOOKUP('Choose Housekeeping Genes'!$C7,Calculations!$C$4:$M$99,2,0)),"",VLOOKUP('Choose Housekeeping Genes'!$C7,Calculations!$C$4:$M$99,2,0))</f>
        <v>23.24</v>
      </c>
      <c r="AA8" s="61">
        <f>IF(ISERROR(VLOOKUP('Choose Housekeeping Genes'!$C7,Calculations!$C$4:$M$99,3,0)),"",VLOOKUP('Choose Housekeeping Genes'!$C7,Calculations!$C$4:$M$99,3,0))</f>
        <v>23.35</v>
      </c>
      <c r="AB8" s="61">
        <f>IF(ISERROR(VLOOKUP('Choose Housekeeping Genes'!$C7,Calculations!$C$4:$M$99,4,0)),"",VLOOKUP('Choose Housekeeping Genes'!$C7,Calculations!$C$4:$M$99,4,0))</f>
        <v>23.42</v>
      </c>
      <c r="AC8" s="61" t="str">
        <f>IF(ISERROR(VLOOKUP('Choose Housekeeping Genes'!$C7,Calculations!$C$4:$M$99,5,0)),"",VLOOKUP('Choose Housekeeping Genes'!$C7,Calculations!$C$4:$M$99,5,0))</f>
        <v/>
      </c>
      <c r="AD8" s="61" t="str">
        <f>IF(ISERROR(VLOOKUP('Choose Housekeeping Genes'!$C7,Calculations!$C$4:$M$99,6,0)),"",VLOOKUP('Choose Housekeeping Genes'!$C7,Calculations!$C$4:$M$99,6,0))</f>
        <v/>
      </c>
      <c r="AE8" s="61" t="str">
        <f>IF(ISERROR(VLOOKUP('Choose Housekeeping Genes'!$C7,Calculations!$C$4:$M$99,7,0)),"",VLOOKUP('Choose Housekeeping Genes'!$C7,Calculations!$C$4:$M$99,7,0))</f>
        <v/>
      </c>
      <c r="AF8" s="61" t="str">
        <f>IF(ISERROR(VLOOKUP('Choose Housekeeping Genes'!$C7,Calculations!$C$4:$M$99,8,0)),"",VLOOKUP('Choose Housekeeping Genes'!$C7,Calculations!$C$4:$M$99,8,0))</f>
        <v/>
      </c>
      <c r="AG8" s="61" t="str">
        <f>IF(ISERROR(VLOOKUP('Choose Housekeeping Genes'!$C7,Calculations!$C$4:$M$99,9,0)),"",VLOOKUP('Choose Housekeeping Genes'!$C7,Calculations!$C$4:$M$99,9,0))</f>
        <v/>
      </c>
      <c r="AH8" s="61" t="str">
        <f>IF(ISERROR(VLOOKUP('Choose Housekeeping Genes'!$C7,Calculations!$C$4:$M$99,10,0)),"",VLOOKUP('Choose Housekeeping Genes'!$C7,Calculations!$C$4:$M$99,10,0))</f>
        <v/>
      </c>
      <c r="AI8" s="61" t="str">
        <f>IF(ISERROR(VLOOKUP('Choose Housekeeping Genes'!$C7,Calculations!$C$4:$M$99,11,0)),"",VLOOKUP('Choose Housekeeping Genes'!$C7,Calculations!$C$4:$M$99,11,0))</f>
        <v/>
      </c>
      <c r="AJ8" s="61">
        <f>IF(ISERROR(VLOOKUP('Choose Housekeeping Genes'!$C7,Calculations!$C$4:$Y$99,14,0)),"",VLOOKUP('Choose Housekeeping Genes'!$C7,Calculations!$C$4:$Y$99,14,0))</f>
        <v>23.13</v>
      </c>
      <c r="AK8" s="61">
        <f>IF(ISERROR(VLOOKUP('Choose Housekeeping Genes'!$C7,Calculations!$C$4:$Y$99,15,0)),"",VLOOKUP('Choose Housekeeping Genes'!$C7,Calculations!$C$4:$Y$99,15,0))</f>
        <v>23.2</v>
      </c>
      <c r="AL8" s="61">
        <f>IF(ISERROR(VLOOKUP('Choose Housekeeping Genes'!$C7,Calculations!$C$4:$Y$99,16,0)),"",VLOOKUP('Choose Housekeeping Genes'!$C7,Calculations!$C$4:$Y$99,16,0))</f>
        <v>23.31</v>
      </c>
      <c r="AM8" s="61" t="str">
        <f>IF(ISERROR(VLOOKUP('Choose Housekeeping Genes'!$C7,Calculations!$C$4:$Y$99,17,0)),"",VLOOKUP('Choose Housekeeping Genes'!$C7,Calculations!$C$4:$Y$99,17,0))</f>
        <v/>
      </c>
      <c r="AN8" s="61" t="str">
        <f>IF(ISERROR(VLOOKUP('Choose Housekeeping Genes'!$C7,Calculations!$C$4:$Y$99,18,0)),"",VLOOKUP('Choose Housekeeping Genes'!$C7,Calculations!$C$4:$Y$99,18,0))</f>
        <v/>
      </c>
      <c r="AO8" s="61" t="str">
        <f>IF(ISERROR(VLOOKUP('Choose Housekeeping Genes'!$C7,Calculations!$C$4:$Y$99,19,0)),"",VLOOKUP('Choose Housekeeping Genes'!$C7,Calculations!$C$4:$Y$99,19,0))</f>
        <v/>
      </c>
      <c r="AP8" s="61" t="str">
        <f>IF(ISERROR(VLOOKUP('Choose Housekeeping Genes'!$C7,Calculations!$C$4:$Y$99,20,0)),"",VLOOKUP('Choose Housekeeping Genes'!$C7,Calculations!$C$4:$Y$99,20,0))</f>
        <v/>
      </c>
      <c r="AQ8" s="61" t="str">
        <f>IF(ISERROR(VLOOKUP('Choose Housekeeping Genes'!$C7,Calculations!$C$4:$Y$99,21,0)),"",VLOOKUP('Choose Housekeeping Genes'!$C7,Calculations!$C$4:$Y$99,21,0))</f>
        <v/>
      </c>
      <c r="AR8" s="61" t="str">
        <f>IF(ISERROR(VLOOKUP('Choose Housekeeping Genes'!$C7,Calculations!$C$4:$Y$99,22,0)),"",VLOOKUP('Choose Housekeeping Genes'!$C7,Calculations!$C$4:$Y$99,22,0))</f>
        <v/>
      </c>
      <c r="AS8" s="61" t="str">
        <f>IF(ISERROR(VLOOKUP('Choose Housekeeping Genes'!$C7,Calculations!$C$4:$Y$99,23,0)),"",VLOOKUP('Choose Housekeeping Genes'!$C7,Calculations!$C$4:$Y$99,23,0))</f>
        <v/>
      </c>
      <c r="AT8" s="74">
        <f t="shared" si="0"/>
        <v>1.4400000000000013</v>
      </c>
      <c r="AU8" s="74">
        <f t="shared" si="1"/>
        <v>1.5350000000000001</v>
      </c>
      <c r="AV8" s="74">
        <f t="shared" si="2"/>
        <v>1.3999999999999986</v>
      </c>
      <c r="AW8" s="74" t="str">
        <f t="shared" si="3"/>
        <v/>
      </c>
      <c r="AX8" s="74" t="str">
        <f t="shared" si="4"/>
        <v/>
      </c>
      <c r="AY8" s="74" t="str">
        <f t="shared" si="5"/>
        <v/>
      </c>
      <c r="AZ8" s="74" t="str">
        <f t="shared" si="6"/>
        <v/>
      </c>
      <c r="BA8" s="74" t="str">
        <f t="shared" si="7"/>
        <v/>
      </c>
      <c r="BB8" s="74" t="str">
        <f t="shared" si="8"/>
        <v/>
      </c>
      <c r="BC8" s="74" t="str">
        <f t="shared" si="9"/>
        <v/>
      </c>
      <c r="BD8" s="74">
        <f t="shared" si="10"/>
        <v>1.8233333333333341</v>
      </c>
      <c r="BE8" s="74">
        <f t="shared" si="11"/>
        <v>1.7916666666666679</v>
      </c>
      <c r="BF8" s="74">
        <f t="shared" si="12"/>
        <v>1.875</v>
      </c>
      <c r="BG8" s="74" t="str">
        <f t="shared" si="13"/>
        <v/>
      </c>
      <c r="BH8" s="74" t="str">
        <f t="shared" si="14"/>
        <v/>
      </c>
      <c r="BI8" s="74" t="str">
        <f t="shared" si="15"/>
        <v/>
      </c>
      <c r="BJ8" s="74" t="str">
        <f t="shared" si="16"/>
        <v/>
      </c>
      <c r="BK8" s="74" t="str">
        <f t="shared" si="17"/>
        <v/>
      </c>
      <c r="BL8" s="74" t="str">
        <f t="shared" si="18"/>
        <v/>
      </c>
      <c r="BM8" s="74" t="str">
        <f t="shared" si="19"/>
        <v/>
      </c>
      <c r="BN8" s="62">
        <f t="shared" si="21"/>
        <v>1.4583333333333333</v>
      </c>
      <c r="BO8" s="62">
        <f t="shared" si="22"/>
        <v>1.8300000000000007</v>
      </c>
      <c r="BP8" s="9">
        <f t="shared" si="23"/>
        <v>0.36856730432277496</v>
      </c>
      <c r="BQ8" s="9">
        <f t="shared" si="24"/>
        <v>0.34507933834915727</v>
      </c>
      <c r="BR8" s="9">
        <f t="shared" si="25"/>
        <v>0.37892914162759994</v>
      </c>
      <c r="BS8" s="9" t="str">
        <f t="shared" si="26"/>
        <v/>
      </c>
      <c r="BT8" s="9" t="str">
        <f t="shared" si="27"/>
        <v/>
      </c>
      <c r="BU8" s="9" t="str">
        <f t="shared" si="28"/>
        <v/>
      </c>
      <c r="BV8" s="9" t="str">
        <f t="shared" si="29"/>
        <v/>
      </c>
      <c r="BW8" s="9" t="str">
        <f t="shared" si="30"/>
        <v/>
      </c>
      <c r="BX8" s="9" t="str">
        <f t="shared" si="31"/>
        <v/>
      </c>
      <c r="BY8" s="9" t="str">
        <f t="shared" si="32"/>
        <v/>
      </c>
      <c r="BZ8" s="9">
        <f t="shared" si="33"/>
        <v>0.28256734731828881</v>
      </c>
      <c r="CA8" s="9">
        <f t="shared" si="34"/>
        <v>0.28883817421806807</v>
      </c>
      <c r="CB8" s="9">
        <f t="shared" si="35"/>
        <v>0.27262693316631442</v>
      </c>
      <c r="CC8" s="9" t="str">
        <f t="shared" si="36"/>
        <v/>
      </c>
      <c r="CD8" s="9" t="str">
        <f t="shared" si="37"/>
        <v/>
      </c>
      <c r="CE8" s="9" t="str">
        <f t="shared" si="38"/>
        <v/>
      </c>
      <c r="CF8" s="9" t="str">
        <f t="shared" si="39"/>
        <v/>
      </c>
      <c r="CG8" s="9" t="str">
        <f t="shared" si="40"/>
        <v/>
      </c>
      <c r="CH8" s="9" t="str">
        <f t="shared" si="41"/>
        <v/>
      </c>
      <c r="CI8" s="9" t="str">
        <f t="shared" si="42"/>
        <v/>
      </c>
    </row>
    <row r="9" spans="1:87">
      <c r="A9" s="188"/>
      <c r="B9" s="57" t="str">
        <f>IF('Gene Table'!D8="","",'Gene Table'!D8)</f>
        <v>NM_004333</v>
      </c>
      <c r="C9" s="57" t="s">
        <v>1747</v>
      </c>
      <c r="D9" s="60">
        <f>IF(SUM('Test Sample Data'!D$3:D$98)&gt;10,IF(AND(ISNUMBER('Test Sample Data'!D8),'Test Sample Data'!D8&lt;$B$1, 'Test Sample Data'!D8&gt;0),'Test Sample Data'!D8,$B$1),"")</f>
        <v>31.04</v>
      </c>
      <c r="E9" s="60">
        <f>IF(SUM('Test Sample Data'!E$3:E$98)&gt;10,IF(AND(ISNUMBER('Test Sample Data'!E8),'Test Sample Data'!E8&lt;$B$1, 'Test Sample Data'!E8&gt;0),'Test Sample Data'!E8,$B$1),"")</f>
        <v>31.48</v>
      </c>
      <c r="F9" s="60">
        <f>IF(SUM('Test Sample Data'!F$3:F$98)&gt;10,IF(AND(ISNUMBER('Test Sample Data'!F8),'Test Sample Data'!F8&lt;$B$1, 'Test Sample Data'!F8&gt;0),'Test Sample Data'!F8,$B$1),"")</f>
        <v>31.45</v>
      </c>
      <c r="G9" s="60" t="str">
        <f>IF(SUM('Test Sample Data'!G$3:G$98)&gt;10,IF(AND(ISNUMBER('Test Sample Data'!G8),'Test Sample Data'!G8&lt;$B$1, 'Test Sample Data'!G8&gt;0),'Test Sample Data'!G8,$B$1),"")</f>
        <v/>
      </c>
      <c r="H9" s="60" t="str">
        <f>IF(SUM('Test Sample Data'!H$3:H$98)&gt;10,IF(AND(ISNUMBER('Test Sample Data'!H8),'Test Sample Data'!H8&lt;$B$1, 'Test Sample Data'!H8&gt;0),'Test Sample Data'!H8,$B$1),"")</f>
        <v/>
      </c>
      <c r="I9" s="60" t="str">
        <f>IF(SUM('Test Sample Data'!I$3:I$98)&gt;10,IF(AND(ISNUMBER('Test Sample Data'!I8),'Test Sample Data'!I8&lt;$B$1, 'Test Sample Data'!I8&gt;0),'Test Sample Data'!I8,$B$1),"")</f>
        <v/>
      </c>
      <c r="J9" s="60" t="str">
        <f>IF(SUM('Test Sample Data'!J$3:J$98)&gt;10,IF(AND(ISNUMBER('Test Sample Data'!J8),'Test Sample Data'!J8&lt;$B$1, 'Test Sample Data'!J8&gt;0),'Test Sample Data'!J8,$B$1),"")</f>
        <v/>
      </c>
      <c r="K9" s="60" t="str">
        <f>IF(SUM('Test Sample Data'!K$3:K$98)&gt;10,IF(AND(ISNUMBER('Test Sample Data'!K8),'Test Sample Data'!K8&lt;$B$1, 'Test Sample Data'!K8&gt;0),'Test Sample Data'!K8,$B$1),"")</f>
        <v/>
      </c>
      <c r="L9" s="60" t="str">
        <f>IF(SUM('Test Sample Data'!L$3:L$98)&gt;10,IF(AND(ISNUMBER('Test Sample Data'!L8),'Test Sample Data'!L8&lt;$B$1, 'Test Sample Data'!L8&gt;0),'Test Sample Data'!L8,$B$1),"")</f>
        <v/>
      </c>
      <c r="M9" s="60" t="str">
        <f>IF(SUM('Test Sample Data'!M$3:M$98)&gt;10,IF(AND(ISNUMBER('Test Sample Data'!M8),'Test Sample Data'!M8&lt;$B$1, 'Test Sample Data'!M8&gt;0),'Test Sample Data'!M8,$B$1),"")</f>
        <v/>
      </c>
      <c r="N9" s="60" t="str">
        <f>'Gene Table'!D8</f>
        <v>NM_004333</v>
      </c>
      <c r="O9" s="57" t="s">
        <v>1747</v>
      </c>
      <c r="P9" s="60">
        <f>IF(SUM('Control Sample Data'!D$3:D$98)&gt;10,IF(AND(ISNUMBER('Control Sample Data'!D8),'Control Sample Data'!D8&lt;$B$1, 'Control Sample Data'!D8&gt;0),'Control Sample Data'!D8,$B$1),"")</f>
        <v>32.01</v>
      </c>
      <c r="Q9" s="60">
        <f>IF(SUM('Control Sample Data'!E$3:E$98)&gt;10,IF(AND(ISNUMBER('Control Sample Data'!E8),'Control Sample Data'!E8&lt;$B$1, 'Control Sample Data'!E8&gt;0),'Control Sample Data'!E8,$B$1),"")</f>
        <v>32.33</v>
      </c>
      <c r="R9" s="60">
        <f>IF(SUM('Control Sample Data'!F$3:F$98)&gt;10,IF(AND(ISNUMBER('Control Sample Data'!F8),'Control Sample Data'!F8&lt;$B$1, 'Control Sample Data'!F8&gt;0),'Control Sample Data'!F8,$B$1),"")</f>
        <v>32.700000000000003</v>
      </c>
      <c r="S9" s="60" t="str">
        <f>IF(SUM('Control Sample Data'!G$3:G$98)&gt;10,IF(AND(ISNUMBER('Control Sample Data'!G8),'Control Sample Data'!G8&lt;$B$1, 'Control Sample Data'!G8&gt;0),'Control Sample Data'!G8,$B$1),"")</f>
        <v/>
      </c>
      <c r="T9" s="60" t="str">
        <f>IF(SUM('Control Sample Data'!H$3:H$98)&gt;10,IF(AND(ISNUMBER('Control Sample Data'!H8),'Control Sample Data'!H8&lt;$B$1, 'Control Sample Data'!H8&gt;0),'Control Sample Data'!H8,$B$1),"")</f>
        <v/>
      </c>
      <c r="U9" s="60" t="str">
        <f>IF(SUM('Control Sample Data'!I$3:I$98)&gt;10,IF(AND(ISNUMBER('Control Sample Data'!I8),'Control Sample Data'!I8&lt;$B$1, 'Control Sample Data'!I8&gt;0),'Control Sample Data'!I8,$B$1),"")</f>
        <v/>
      </c>
      <c r="V9" s="60" t="str">
        <f>IF(SUM('Control Sample Data'!J$3:J$98)&gt;10,IF(AND(ISNUMBER('Control Sample Data'!J8),'Control Sample Data'!J8&lt;$B$1, 'Control Sample Data'!J8&gt;0),'Control Sample Data'!J8,$B$1),"")</f>
        <v/>
      </c>
      <c r="W9" s="60" t="str">
        <f>IF(SUM('Control Sample Data'!K$3:K$98)&gt;10,IF(AND(ISNUMBER('Control Sample Data'!K8),'Control Sample Data'!K8&lt;$B$1, 'Control Sample Data'!K8&gt;0),'Control Sample Data'!K8,$B$1),"")</f>
        <v/>
      </c>
      <c r="X9" s="60" t="str">
        <f>IF(SUM('Control Sample Data'!L$3:L$98)&gt;10,IF(AND(ISNUMBER('Control Sample Data'!L8),'Control Sample Data'!L8&lt;$B$1, 'Control Sample Data'!L8&gt;0),'Control Sample Data'!L8,$B$1),"")</f>
        <v/>
      </c>
      <c r="Y9" s="60" t="str">
        <f>IF(SUM('Control Sample Data'!M$3:M$98)&gt;10,IF(AND(ISNUMBER('Control Sample Data'!M8),'Control Sample Data'!M8&lt;$B$1, 'Control Sample Data'!M8&gt;0),'Control Sample Data'!M8,$B$1),"")</f>
        <v/>
      </c>
      <c r="Z9" s="61">
        <f>IF(ISERROR(VLOOKUP('Choose Housekeeping Genes'!$C8,Calculations!$C$4:$M$99,2,0)),"",VLOOKUP('Choose Housekeeping Genes'!$C8,Calculations!$C$4:$M$99,2,0))</f>
        <v>23.2</v>
      </c>
      <c r="AA9" s="61">
        <f>IF(ISERROR(VLOOKUP('Choose Housekeeping Genes'!$C8,Calculations!$C$4:$M$99,3,0)),"",VLOOKUP('Choose Housekeeping Genes'!$C8,Calculations!$C$4:$M$99,3,0))</f>
        <v>23.4</v>
      </c>
      <c r="AB9" s="61">
        <f>IF(ISERROR(VLOOKUP('Choose Housekeeping Genes'!$C8,Calculations!$C$4:$M$99,4,0)),"",VLOOKUP('Choose Housekeeping Genes'!$C8,Calculations!$C$4:$M$99,4,0))</f>
        <v>23.4</v>
      </c>
      <c r="AC9" s="61" t="str">
        <f>IF(ISERROR(VLOOKUP('Choose Housekeeping Genes'!$C8,Calculations!$C$4:$M$99,5,0)),"",VLOOKUP('Choose Housekeeping Genes'!$C8,Calculations!$C$4:$M$99,5,0))</f>
        <v/>
      </c>
      <c r="AD9" s="61" t="str">
        <f>IF(ISERROR(VLOOKUP('Choose Housekeeping Genes'!$C8,Calculations!$C$4:$M$99,6,0)),"",VLOOKUP('Choose Housekeeping Genes'!$C8,Calculations!$C$4:$M$99,6,0))</f>
        <v/>
      </c>
      <c r="AE9" s="61" t="str">
        <f>IF(ISERROR(VLOOKUP('Choose Housekeeping Genes'!$C8,Calculations!$C$4:$M$99,7,0)),"",VLOOKUP('Choose Housekeeping Genes'!$C8,Calculations!$C$4:$M$99,7,0))</f>
        <v/>
      </c>
      <c r="AF9" s="61" t="str">
        <f>IF(ISERROR(VLOOKUP('Choose Housekeeping Genes'!$C8,Calculations!$C$4:$M$99,8,0)),"",VLOOKUP('Choose Housekeeping Genes'!$C8,Calculations!$C$4:$M$99,8,0))</f>
        <v/>
      </c>
      <c r="AG9" s="61" t="str">
        <f>IF(ISERROR(VLOOKUP('Choose Housekeeping Genes'!$C8,Calculations!$C$4:$M$99,9,0)),"",VLOOKUP('Choose Housekeeping Genes'!$C8,Calculations!$C$4:$M$99,9,0))</f>
        <v/>
      </c>
      <c r="AH9" s="61" t="str">
        <f>IF(ISERROR(VLOOKUP('Choose Housekeeping Genes'!$C8,Calculations!$C$4:$M$99,10,0)),"",VLOOKUP('Choose Housekeeping Genes'!$C8,Calculations!$C$4:$M$99,10,0))</f>
        <v/>
      </c>
      <c r="AI9" s="61" t="str">
        <f>IF(ISERROR(VLOOKUP('Choose Housekeeping Genes'!$C8,Calculations!$C$4:$M$99,11,0)),"",VLOOKUP('Choose Housekeeping Genes'!$C8,Calculations!$C$4:$M$99,11,0))</f>
        <v/>
      </c>
      <c r="AJ9" s="61">
        <f>IF(ISERROR(VLOOKUP('Choose Housekeeping Genes'!$C8,Calculations!$C$4:$Y$99,14,0)),"",VLOOKUP('Choose Housekeeping Genes'!$C8,Calculations!$C$4:$Y$99,14,0))</f>
        <v>23.19</v>
      </c>
      <c r="AK9" s="61">
        <f>IF(ISERROR(VLOOKUP('Choose Housekeeping Genes'!$C8,Calculations!$C$4:$Y$99,15,0)),"",VLOOKUP('Choose Housekeeping Genes'!$C8,Calculations!$C$4:$Y$99,15,0))</f>
        <v>23.18</v>
      </c>
      <c r="AL9" s="61">
        <f>IF(ISERROR(VLOOKUP('Choose Housekeeping Genes'!$C8,Calculations!$C$4:$Y$99,16,0)),"",VLOOKUP('Choose Housekeeping Genes'!$C8,Calculations!$C$4:$Y$99,16,0))</f>
        <v>23.31</v>
      </c>
      <c r="AM9" s="61" t="str">
        <f>IF(ISERROR(VLOOKUP('Choose Housekeeping Genes'!$C8,Calculations!$C$4:$Y$99,17,0)),"",VLOOKUP('Choose Housekeeping Genes'!$C8,Calculations!$C$4:$Y$99,17,0))</f>
        <v/>
      </c>
      <c r="AN9" s="61" t="str">
        <f>IF(ISERROR(VLOOKUP('Choose Housekeeping Genes'!$C8,Calculations!$C$4:$Y$99,18,0)),"",VLOOKUP('Choose Housekeeping Genes'!$C8,Calculations!$C$4:$Y$99,18,0))</f>
        <v/>
      </c>
      <c r="AO9" s="61" t="str">
        <f>IF(ISERROR(VLOOKUP('Choose Housekeeping Genes'!$C8,Calculations!$C$4:$Y$99,19,0)),"",VLOOKUP('Choose Housekeeping Genes'!$C8,Calculations!$C$4:$Y$99,19,0))</f>
        <v/>
      </c>
      <c r="AP9" s="61" t="str">
        <f>IF(ISERROR(VLOOKUP('Choose Housekeeping Genes'!$C8,Calculations!$C$4:$Y$99,20,0)),"",VLOOKUP('Choose Housekeeping Genes'!$C8,Calculations!$C$4:$Y$99,20,0))</f>
        <v/>
      </c>
      <c r="AQ9" s="61" t="str">
        <f>IF(ISERROR(VLOOKUP('Choose Housekeeping Genes'!$C8,Calculations!$C$4:$Y$99,21,0)),"",VLOOKUP('Choose Housekeeping Genes'!$C8,Calculations!$C$4:$Y$99,21,0))</f>
        <v/>
      </c>
      <c r="AR9" s="61" t="str">
        <f>IF(ISERROR(VLOOKUP('Choose Housekeeping Genes'!$C8,Calculations!$C$4:$Y$99,22,0)),"",VLOOKUP('Choose Housekeeping Genes'!$C8,Calculations!$C$4:$Y$99,22,0))</f>
        <v/>
      </c>
      <c r="AS9" s="61" t="str">
        <f>IF(ISERROR(VLOOKUP('Choose Housekeeping Genes'!$C8,Calculations!$C$4:$Y$99,23,0)),"",VLOOKUP('Choose Housekeeping Genes'!$C8,Calculations!$C$4:$Y$99,23,0))</f>
        <v/>
      </c>
      <c r="AT9" s="74">
        <f t="shared" si="0"/>
        <v>7.98</v>
      </c>
      <c r="AU9" s="74">
        <f t="shared" si="1"/>
        <v>8.3350000000000009</v>
      </c>
      <c r="AV9" s="74">
        <f t="shared" si="2"/>
        <v>8.2899999999999991</v>
      </c>
      <c r="AW9" s="74" t="str">
        <f t="shared" si="3"/>
        <v/>
      </c>
      <c r="AX9" s="74" t="str">
        <f t="shared" si="4"/>
        <v/>
      </c>
      <c r="AY9" s="74" t="str">
        <f t="shared" si="5"/>
        <v/>
      </c>
      <c r="AZ9" s="74" t="str">
        <f t="shared" si="6"/>
        <v/>
      </c>
      <c r="BA9" s="74" t="str">
        <f t="shared" si="7"/>
        <v/>
      </c>
      <c r="BB9" s="74" t="str">
        <f t="shared" si="8"/>
        <v/>
      </c>
      <c r="BC9" s="74" t="str">
        <f t="shared" si="9"/>
        <v/>
      </c>
      <c r="BD9" s="74">
        <f t="shared" si="10"/>
        <v>7.7333333333333307</v>
      </c>
      <c r="BE9" s="74">
        <f t="shared" si="11"/>
        <v>8.0216666666666647</v>
      </c>
      <c r="BF9" s="74">
        <f t="shared" si="12"/>
        <v>8.2950000000000017</v>
      </c>
      <c r="BG9" s="74" t="str">
        <f t="shared" si="13"/>
        <v/>
      </c>
      <c r="BH9" s="74" t="str">
        <f t="shared" si="14"/>
        <v/>
      </c>
      <c r="BI9" s="74" t="str">
        <f t="shared" si="15"/>
        <v/>
      </c>
      <c r="BJ9" s="74" t="str">
        <f t="shared" si="16"/>
        <v/>
      </c>
      <c r="BK9" s="74" t="str">
        <f t="shared" si="17"/>
        <v/>
      </c>
      <c r="BL9" s="74" t="str">
        <f t="shared" si="18"/>
        <v/>
      </c>
      <c r="BM9" s="74" t="str">
        <f t="shared" si="19"/>
        <v/>
      </c>
      <c r="BN9" s="62">
        <f t="shared" si="21"/>
        <v>8.2016666666666662</v>
      </c>
      <c r="BO9" s="62">
        <f t="shared" si="22"/>
        <v>8.0166666666666657</v>
      </c>
      <c r="BP9" s="9">
        <f t="shared" si="23"/>
        <v>3.9607792179298012E-3</v>
      </c>
      <c r="BQ9" s="9">
        <f t="shared" si="24"/>
        <v>3.0968130336339228E-3</v>
      </c>
      <c r="BR9" s="9">
        <f t="shared" si="25"/>
        <v>3.1949299162413341E-3</v>
      </c>
      <c r="BS9" s="9" t="str">
        <f t="shared" si="26"/>
        <v/>
      </c>
      <c r="BT9" s="9" t="str">
        <f t="shared" si="27"/>
        <v/>
      </c>
      <c r="BU9" s="9" t="str">
        <f t="shared" si="28"/>
        <v/>
      </c>
      <c r="BV9" s="9" t="str">
        <f t="shared" si="29"/>
        <v/>
      </c>
      <c r="BW9" s="9" t="str">
        <f t="shared" si="30"/>
        <v/>
      </c>
      <c r="BX9" s="9" t="str">
        <f t="shared" si="31"/>
        <v/>
      </c>
      <c r="BY9" s="9" t="str">
        <f t="shared" si="32"/>
        <v/>
      </c>
      <c r="BZ9" s="9">
        <f t="shared" si="33"/>
        <v>4.6993165471957785E-3</v>
      </c>
      <c r="CA9" s="9">
        <f t="shared" si="34"/>
        <v>3.8480235220762064E-3</v>
      </c>
      <c r="CB9" s="9">
        <f t="shared" si="35"/>
        <v>3.1838762984477522E-3</v>
      </c>
      <c r="CC9" s="9" t="str">
        <f t="shared" si="36"/>
        <v/>
      </c>
      <c r="CD9" s="9" t="str">
        <f t="shared" si="37"/>
        <v/>
      </c>
      <c r="CE9" s="9" t="str">
        <f t="shared" si="38"/>
        <v/>
      </c>
      <c r="CF9" s="9" t="str">
        <f t="shared" si="39"/>
        <v/>
      </c>
      <c r="CG9" s="9" t="str">
        <f t="shared" si="40"/>
        <v/>
      </c>
      <c r="CH9" s="9" t="str">
        <f t="shared" si="41"/>
        <v/>
      </c>
      <c r="CI9" s="9" t="str">
        <f t="shared" si="42"/>
        <v/>
      </c>
    </row>
    <row r="10" spans="1:87" ht="12.75" customHeight="1">
      <c r="A10" s="188"/>
      <c r="B10" s="57" t="str">
        <f>IF('Gene Table'!D9="","",'Gene Table'!D9)</f>
        <v>NM_006297</v>
      </c>
      <c r="C10" s="57" t="s">
        <v>1748</v>
      </c>
      <c r="D10" s="60">
        <f>IF(SUM('Test Sample Data'!D$3:D$98)&gt;10,IF(AND(ISNUMBER('Test Sample Data'!D9),'Test Sample Data'!D9&lt;$B$1, 'Test Sample Data'!D9&gt;0),'Test Sample Data'!D9,$B$1),"")</f>
        <v>23.77</v>
      </c>
      <c r="E10" s="60">
        <f>IF(SUM('Test Sample Data'!E$3:E$98)&gt;10,IF(AND(ISNUMBER('Test Sample Data'!E9),'Test Sample Data'!E9&lt;$B$1, 'Test Sample Data'!E9&gt;0),'Test Sample Data'!E9,$B$1),"")</f>
        <v>23.84</v>
      </c>
      <c r="F10" s="60">
        <f>IF(SUM('Test Sample Data'!F$3:F$98)&gt;10,IF(AND(ISNUMBER('Test Sample Data'!F9),'Test Sample Data'!F9&lt;$B$1, 'Test Sample Data'!F9&gt;0),'Test Sample Data'!F9,$B$1),"")</f>
        <v>23.85</v>
      </c>
      <c r="G10" s="60" t="str">
        <f>IF(SUM('Test Sample Data'!G$3:G$98)&gt;10,IF(AND(ISNUMBER('Test Sample Data'!G9),'Test Sample Data'!G9&lt;$B$1, 'Test Sample Data'!G9&gt;0),'Test Sample Data'!G9,$B$1),"")</f>
        <v/>
      </c>
      <c r="H10" s="60" t="str">
        <f>IF(SUM('Test Sample Data'!H$3:H$98)&gt;10,IF(AND(ISNUMBER('Test Sample Data'!H9),'Test Sample Data'!H9&lt;$B$1, 'Test Sample Data'!H9&gt;0),'Test Sample Data'!H9,$B$1),"")</f>
        <v/>
      </c>
      <c r="I10" s="60" t="str">
        <f>IF(SUM('Test Sample Data'!I$3:I$98)&gt;10,IF(AND(ISNUMBER('Test Sample Data'!I9),'Test Sample Data'!I9&lt;$B$1, 'Test Sample Data'!I9&gt;0),'Test Sample Data'!I9,$B$1),"")</f>
        <v/>
      </c>
      <c r="J10" s="60" t="str">
        <f>IF(SUM('Test Sample Data'!J$3:J$98)&gt;10,IF(AND(ISNUMBER('Test Sample Data'!J9),'Test Sample Data'!J9&lt;$B$1, 'Test Sample Data'!J9&gt;0),'Test Sample Data'!J9,$B$1),"")</f>
        <v/>
      </c>
      <c r="K10" s="60" t="str">
        <f>IF(SUM('Test Sample Data'!K$3:K$98)&gt;10,IF(AND(ISNUMBER('Test Sample Data'!K9),'Test Sample Data'!K9&lt;$B$1, 'Test Sample Data'!K9&gt;0),'Test Sample Data'!K9,$B$1),"")</f>
        <v/>
      </c>
      <c r="L10" s="60" t="str">
        <f>IF(SUM('Test Sample Data'!L$3:L$98)&gt;10,IF(AND(ISNUMBER('Test Sample Data'!L9),'Test Sample Data'!L9&lt;$B$1, 'Test Sample Data'!L9&gt;0),'Test Sample Data'!L9,$B$1),"")</f>
        <v/>
      </c>
      <c r="M10" s="60" t="str">
        <f>IF(SUM('Test Sample Data'!M$3:M$98)&gt;10,IF(AND(ISNUMBER('Test Sample Data'!M9),'Test Sample Data'!M9&lt;$B$1, 'Test Sample Data'!M9&gt;0),'Test Sample Data'!M9,$B$1),"")</f>
        <v/>
      </c>
      <c r="N10" s="60" t="str">
        <f>'Gene Table'!D9</f>
        <v>NM_006297</v>
      </c>
      <c r="O10" s="57" t="s">
        <v>1748</v>
      </c>
      <c r="P10" s="60">
        <f>IF(SUM('Control Sample Data'!D$3:D$98)&gt;10,IF(AND(ISNUMBER('Control Sample Data'!D9),'Control Sample Data'!D9&lt;$B$1, 'Control Sample Data'!D9&gt;0),'Control Sample Data'!D9,$B$1),"")</f>
        <v>26.27</v>
      </c>
      <c r="Q10" s="60">
        <f>IF(SUM('Control Sample Data'!E$3:E$98)&gt;10,IF(AND(ISNUMBER('Control Sample Data'!E9),'Control Sample Data'!E9&lt;$B$1, 'Control Sample Data'!E9&gt;0),'Control Sample Data'!E9,$B$1),"")</f>
        <v>26.37</v>
      </c>
      <c r="R10" s="60">
        <f>IF(SUM('Control Sample Data'!F$3:F$98)&gt;10,IF(AND(ISNUMBER('Control Sample Data'!F9),'Control Sample Data'!F9&lt;$B$1, 'Control Sample Data'!F9&gt;0),'Control Sample Data'!F9,$B$1),"")</f>
        <v>26.38</v>
      </c>
      <c r="S10" s="60" t="str">
        <f>IF(SUM('Control Sample Data'!G$3:G$98)&gt;10,IF(AND(ISNUMBER('Control Sample Data'!G9),'Control Sample Data'!G9&lt;$B$1, 'Control Sample Data'!G9&gt;0),'Control Sample Data'!G9,$B$1),"")</f>
        <v/>
      </c>
      <c r="T10" s="60" t="str">
        <f>IF(SUM('Control Sample Data'!H$3:H$98)&gt;10,IF(AND(ISNUMBER('Control Sample Data'!H9),'Control Sample Data'!H9&lt;$B$1, 'Control Sample Data'!H9&gt;0),'Control Sample Data'!H9,$B$1),"")</f>
        <v/>
      </c>
      <c r="U10" s="60" t="str">
        <f>IF(SUM('Control Sample Data'!I$3:I$98)&gt;10,IF(AND(ISNUMBER('Control Sample Data'!I9),'Control Sample Data'!I9&lt;$B$1, 'Control Sample Data'!I9&gt;0),'Control Sample Data'!I9,$B$1),"")</f>
        <v/>
      </c>
      <c r="V10" s="60" t="str">
        <f>IF(SUM('Control Sample Data'!J$3:J$98)&gt;10,IF(AND(ISNUMBER('Control Sample Data'!J9),'Control Sample Data'!J9&lt;$B$1, 'Control Sample Data'!J9&gt;0),'Control Sample Data'!J9,$B$1),"")</f>
        <v/>
      </c>
      <c r="W10" s="60" t="str">
        <f>IF(SUM('Control Sample Data'!K$3:K$98)&gt;10,IF(AND(ISNUMBER('Control Sample Data'!K9),'Control Sample Data'!K9&lt;$B$1, 'Control Sample Data'!K9&gt;0),'Control Sample Data'!K9,$B$1),"")</f>
        <v/>
      </c>
      <c r="X10" s="60" t="str">
        <f>IF(SUM('Control Sample Data'!L$3:L$98)&gt;10,IF(AND(ISNUMBER('Control Sample Data'!L9),'Control Sample Data'!L9&lt;$B$1, 'Control Sample Data'!L9&gt;0),'Control Sample Data'!L9,$B$1),"")</f>
        <v/>
      </c>
      <c r="Y10" s="60" t="str">
        <f>IF(SUM('Control Sample Data'!M$3:M$98)&gt;10,IF(AND(ISNUMBER('Control Sample Data'!M9),'Control Sample Data'!M9&lt;$B$1, 'Control Sample Data'!M9&gt;0),'Control Sample Data'!M9,$B$1),"")</f>
        <v/>
      </c>
      <c r="Z10" s="61" t="str">
        <f>IF(ISERROR(VLOOKUP('Choose Housekeeping Genes'!$C9,Calculations!$C$4:$M$99,2,0)),"",VLOOKUP('Choose Housekeeping Genes'!$C9,Calculations!$C$4:$M$99,2,0))</f>
        <v/>
      </c>
      <c r="AA10" s="61" t="str">
        <f>IF(ISERROR(VLOOKUP('Choose Housekeeping Genes'!$C9,Calculations!$C$4:$M$99,3,0)),"",VLOOKUP('Choose Housekeeping Genes'!$C9,Calculations!$C$4:$M$99,3,0))</f>
        <v/>
      </c>
      <c r="AB10" s="61" t="str">
        <f>IF(ISERROR(VLOOKUP('Choose Housekeeping Genes'!$C9,Calculations!$C$4:$M$99,4,0)),"",VLOOKUP('Choose Housekeeping Genes'!$C9,Calculations!$C$4:$M$99,4,0))</f>
        <v/>
      </c>
      <c r="AC10" s="61" t="str">
        <f>IF(ISERROR(VLOOKUP('Choose Housekeeping Genes'!$C9,Calculations!$C$4:$M$99,5,0)),"",VLOOKUP('Choose Housekeeping Genes'!$C9,Calculations!$C$4:$M$99,5,0))</f>
        <v/>
      </c>
      <c r="AD10" s="61" t="str">
        <f>IF(ISERROR(VLOOKUP('Choose Housekeeping Genes'!$C9,Calculations!$C$4:$M$99,6,0)),"",VLOOKUP('Choose Housekeeping Genes'!$C9,Calculations!$C$4:$M$99,6,0))</f>
        <v/>
      </c>
      <c r="AE10" s="61" t="str">
        <f>IF(ISERROR(VLOOKUP('Choose Housekeeping Genes'!$C9,Calculations!$C$4:$M$99,7,0)),"",VLOOKUP('Choose Housekeeping Genes'!$C9,Calculations!$C$4:$M$99,7,0))</f>
        <v/>
      </c>
      <c r="AF10" s="61" t="str">
        <f>IF(ISERROR(VLOOKUP('Choose Housekeeping Genes'!$C9,Calculations!$C$4:$M$99,8,0)),"",VLOOKUP('Choose Housekeeping Genes'!$C9,Calculations!$C$4:$M$99,8,0))</f>
        <v/>
      </c>
      <c r="AG10" s="61" t="str">
        <f>IF(ISERROR(VLOOKUP('Choose Housekeeping Genes'!$C9,Calculations!$C$4:$M$99,9,0)),"",VLOOKUP('Choose Housekeeping Genes'!$C9,Calculations!$C$4:$M$99,9,0))</f>
        <v/>
      </c>
      <c r="AH10" s="61" t="str">
        <f>IF(ISERROR(VLOOKUP('Choose Housekeeping Genes'!$C9,Calculations!$C$4:$M$99,10,0)),"",VLOOKUP('Choose Housekeeping Genes'!$C9,Calculations!$C$4:$M$99,10,0))</f>
        <v/>
      </c>
      <c r="AI10" s="61" t="str">
        <f>IF(ISERROR(VLOOKUP('Choose Housekeeping Genes'!$C9,Calculations!$C$4:$M$99,11,0)),"",VLOOKUP('Choose Housekeeping Genes'!$C9,Calculations!$C$4:$M$99,11,0))</f>
        <v/>
      </c>
      <c r="AJ10" s="61" t="str">
        <f>IF(ISERROR(VLOOKUP('Choose Housekeeping Genes'!$C9,Calculations!$C$4:$Y$99,14,0)),"",VLOOKUP('Choose Housekeeping Genes'!$C9,Calculations!$C$4:$Y$99,14,0))</f>
        <v/>
      </c>
      <c r="AK10" s="61" t="str">
        <f>IF(ISERROR(VLOOKUP('Choose Housekeeping Genes'!$C9,Calculations!$C$4:$Y$99,15,0)),"",VLOOKUP('Choose Housekeeping Genes'!$C9,Calculations!$C$4:$Y$99,15,0))</f>
        <v/>
      </c>
      <c r="AL10" s="61" t="str">
        <f>IF(ISERROR(VLOOKUP('Choose Housekeeping Genes'!$C9,Calculations!$C$4:$Y$99,16,0)),"",VLOOKUP('Choose Housekeeping Genes'!$C9,Calculations!$C$4:$Y$99,16,0))</f>
        <v/>
      </c>
      <c r="AM10" s="61" t="str">
        <f>IF(ISERROR(VLOOKUP('Choose Housekeeping Genes'!$C9,Calculations!$C$4:$Y$99,17,0)),"",VLOOKUP('Choose Housekeeping Genes'!$C9,Calculations!$C$4:$Y$99,17,0))</f>
        <v/>
      </c>
      <c r="AN10" s="61" t="str">
        <f>IF(ISERROR(VLOOKUP('Choose Housekeeping Genes'!$C9,Calculations!$C$4:$Y$99,18,0)),"",VLOOKUP('Choose Housekeeping Genes'!$C9,Calculations!$C$4:$Y$99,18,0))</f>
        <v/>
      </c>
      <c r="AO10" s="61" t="str">
        <f>IF(ISERROR(VLOOKUP('Choose Housekeeping Genes'!$C9,Calculations!$C$4:$Y$99,19,0)),"",VLOOKUP('Choose Housekeeping Genes'!$C9,Calculations!$C$4:$Y$99,19,0))</f>
        <v/>
      </c>
      <c r="AP10" s="61" t="str">
        <f>IF(ISERROR(VLOOKUP('Choose Housekeeping Genes'!$C9,Calculations!$C$4:$Y$99,20,0)),"",VLOOKUP('Choose Housekeeping Genes'!$C9,Calculations!$C$4:$Y$99,20,0))</f>
        <v/>
      </c>
      <c r="AQ10" s="61" t="str">
        <f>IF(ISERROR(VLOOKUP('Choose Housekeeping Genes'!$C9,Calculations!$C$4:$Y$99,21,0)),"",VLOOKUP('Choose Housekeeping Genes'!$C9,Calculations!$C$4:$Y$99,21,0))</f>
        <v/>
      </c>
      <c r="AR10" s="61" t="str">
        <f>IF(ISERROR(VLOOKUP('Choose Housekeeping Genes'!$C9,Calculations!$C$4:$Y$99,22,0)),"",VLOOKUP('Choose Housekeeping Genes'!$C9,Calculations!$C$4:$Y$99,22,0))</f>
        <v/>
      </c>
      <c r="AS10" s="61" t="str">
        <f>IF(ISERROR(VLOOKUP('Choose Housekeeping Genes'!$C9,Calculations!$C$4:$Y$99,23,0)),"",VLOOKUP('Choose Housekeeping Genes'!$C9,Calculations!$C$4:$Y$99,23,0))</f>
        <v/>
      </c>
      <c r="AT10" s="74">
        <f t="shared" si="0"/>
        <v>0.71000000000000085</v>
      </c>
      <c r="AU10" s="74">
        <f t="shared" si="1"/>
        <v>0.69500000000000028</v>
      </c>
      <c r="AV10" s="74">
        <f t="shared" si="2"/>
        <v>0.69000000000000128</v>
      </c>
      <c r="AW10" s="74" t="str">
        <f t="shared" si="3"/>
        <v/>
      </c>
      <c r="AX10" s="74" t="str">
        <f t="shared" si="4"/>
        <v/>
      </c>
      <c r="AY10" s="74" t="str">
        <f t="shared" si="5"/>
        <v/>
      </c>
      <c r="AZ10" s="74" t="str">
        <f t="shared" si="6"/>
        <v/>
      </c>
      <c r="BA10" s="74" t="str">
        <f t="shared" si="7"/>
        <v/>
      </c>
      <c r="BB10" s="74" t="str">
        <f t="shared" si="8"/>
        <v/>
      </c>
      <c r="BC10" s="74" t="str">
        <f t="shared" si="9"/>
        <v/>
      </c>
      <c r="BD10" s="74">
        <f t="shared" si="10"/>
        <v>1.9933333333333323</v>
      </c>
      <c r="BE10" s="74">
        <f t="shared" si="11"/>
        <v>2.0616666666666674</v>
      </c>
      <c r="BF10" s="74">
        <f t="shared" si="12"/>
        <v>1.9749999999999979</v>
      </c>
      <c r="BG10" s="74" t="str">
        <f t="shared" si="13"/>
        <v/>
      </c>
      <c r="BH10" s="74" t="str">
        <f t="shared" si="14"/>
        <v/>
      </c>
      <c r="BI10" s="74" t="str">
        <f t="shared" si="15"/>
        <v/>
      </c>
      <c r="BJ10" s="74" t="str">
        <f t="shared" si="16"/>
        <v/>
      </c>
      <c r="BK10" s="74" t="str">
        <f t="shared" si="17"/>
        <v/>
      </c>
      <c r="BL10" s="74" t="str">
        <f t="shared" si="18"/>
        <v/>
      </c>
      <c r="BM10" s="74" t="str">
        <f t="shared" si="19"/>
        <v/>
      </c>
      <c r="BN10" s="62">
        <f t="shared" si="21"/>
        <v>0.69833333333333414</v>
      </c>
      <c r="BO10" s="62">
        <f t="shared" si="22"/>
        <v>2.0099999999999993</v>
      </c>
      <c r="BP10" s="9">
        <f t="shared" si="23"/>
        <v>0.61132013884603398</v>
      </c>
      <c r="BQ10" s="9">
        <f t="shared" si="24"/>
        <v>0.61770931856346445</v>
      </c>
      <c r="BR10" s="9">
        <f t="shared" si="25"/>
        <v>0.61985384996949278</v>
      </c>
      <c r="BS10" s="9" t="str">
        <f t="shared" si="26"/>
        <v/>
      </c>
      <c r="BT10" s="9" t="str">
        <f t="shared" si="27"/>
        <v/>
      </c>
      <c r="BU10" s="9" t="str">
        <f t="shared" si="28"/>
        <v/>
      </c>
      <c r="BV10" s="9" t="str">
        <f t="shared" si="29"/>
        <v/>
      </c>
      <c r="BW10" s="9" t="str">
        <f t="shared" si="30"/>
        <v/>
      </c>
      <c r="BX10" s="9" t="str">
        <f t="shared" si="31"/>
        <v/>
      </c>
      <c r="BY10" s="9" t="str">
        <f t="shared" si="32"/>
        <v/>
      </c>
      <c r="BZ10" s="9">
        <f t="shared" si="33"/>
        <v>0.25115791860051362</v>
      </c>
      <c r="CA10" s="9">
        <f t="shared" si="34"/>
        <v>0.23953914345640082</v>
      </c>
      <c r="CB10" s="9">
        <f t="shared" si="35"/>
        <v>0.25436992302567202</v>
      </c>
      <c r="CC10" s="9" t="str">
        <f t="shared" si="36"/>
        <v/>
      </c>
      <c r="CD10" s="9" t="str">
        <f t="shared" si="37"/>
        <v/>
      </c>
      <c r="CE10" s="9" t="str">
        <f t="shared" si="38"/>
        <v/>
      </c>
      <c r="CF10" s="9" t="str">
        <f t="shared" si="39"/>
        <v/>
      </c>
      <c r="CG10" s="9" t="str">
        <f t="shared" si="40"/>
        <v/>
      </c>
      <c r="CH10" s="9" t="str">
        <f t="shared" si="41"/>
        <v/>
      </c>
      <c r="CI10" s="9" t="str">
        <f t="shared" si="42"/>
        <v/>
      </c>
    </row>
    <row r="11" spans="1:87" ht="12.75" customHeight="1">
      <c r="A11" s="188"/>
      <c r="B11" s="57" t="str">
        <f>IF('Gene Table'!D10="","",'Gene Table'!D10)</f>
        <v>NM_000400</v>
      </c>
      <c r="C11" s="57" t="s">
        <v>1749</v>
      </c>
      <c r="D11" s="60">
        <f>IF(SUM('Test Sample Data'!D$3:D$98)&gt;10,IF(AND(ISNUMBER('Test Sample Data'!D10),'Test Sample Data'!D10&lt;$B$1, 'Test Sample Data'!D10&gt;0),'Test Sample Data'!D10,$B$1),"")</f>
        <v>27.76</v>
      </c>
      <c r="E11" s="60">
        <f>IF(SUM('Test Sample Data'!E$3:E$98)&gt;10,IF(AND(ISNUMBER('Test Sample Data'!E10),'Test Sample Data'!E10&lt;$B$1, 'Test Sample Data'!E10&gt;0),'Test Sample Data'!E10,$B$1),"")</f>
        <v>28.02</v>
      </c>
      <c r="F11" s="60">
        <f>IF(SUM('Test Sample Data'!F$3:F$98)&gt;10,IF(AND(ISNUMBER('Test Sample Data'!F10),'Test Sample Data'!F10&lt;$B$1, 'Test Sample Data'!F10&gt;0),'Test Sample Data'!F10,$B$1),"")</f>
        <v>27.8</v>
      </c>
      <c r="G11" s="60" t="str">
        <f>IF(SUM('Test Sample Data'!G$3:G$98)&gt;10,IF(AND(ISNUMBER('Test Sample Data'!G10),'Test Sample Data'!G10&lt;$B$1, 'Test Sample Data'!G10&gt;0),'Test Sample Data'!G10,$B$1),"")</f>
        <v/>
      </c>
      <c r="H11" s="60" t="str">
        <f>IF(SUM('Test Sample Data'!H$3:H$98)&gt;10,IF(AND(ISNUMBER('Test Sample Data'!H10),'Test Sample Data'!H10&lt;$B$1, 'Test Sample Data'!H10&gt;0),'Test Sample Data'!H10,$B$1),"")</f>
        <v/>
      </c>
      <c r="I11" s="60" t="str">
        <f>IF(SUM('Test Sample Data'!I$3:I$98)&gt;10,IF(AND(ISNUMBER('Test Sample Data'!I10),'Test Sample Data'!I10&lt;$B$1, 'Test Sample Data'!I10&gt;0),'Test Sample Data'!I10,$B$1),"")</f>
        <v/>
      </c>
      <c r="J11" s="60" t="str">
        <f>IF(SUM('Test Sample Data'!J$3:J$98)&gt;10,IF(AND(ISNUMBER('Test Sample Data'!J10),'Test Sample Data'!J10&lt;$B$1, 'Test Sample Data'!J10&gt;0),'Test Sample Data'!J10,$B$1),"")</f>
        <v/>
      </c>
      <c r="K11" s="60" t="str">
        <f>IF(SUM('Test Sample Data'!K$3:K$98)&gt;10,IF(AND(ISNUMBER('Test Sample Data'!K10),'Test Sample Data'!K10&lt;$B$1, 'Test Sample Data'!K10&gt;0),'Test Sample Data'!K10,$B$1),"")</f>
        <v/>
      </c>
      <c r="L11" s="60" t="str">
        <f>IF(SUM('Test Sample Data'!L$3:L$98)&gt;10,IF(AND(ISNUMBER('Test Sample Data'!L10),'Test Sample Data'!L10&lt;$B$1, 'Test Sample Data'!L10&gt;0),'Test Sample Data'!L10,$B$1),"")</f>
        <v/>
      </c>
      <c r="M11" s="60" t="str">
        <f>IF(SUM('Test Sample Data'!M$3:M$98)&gt;10,IF(AND(ISNUMBER('Test Sample Data'!M10),'Test Sample Data'!M10&lt;$B$1, 'Test Sample Data'!M10&gt;0),'Test Sample Data'!M10,$B$1),"")</f>
        <v/>
      </c>
      <c r="N11" s="60" t="str">
        <f>'Gene Table'!D10</f>
        <v>NM_000400</v>
      </c>
      <c r="O11" s="57" t="s">
        <v>1749</v>
      </c>
      <c r="P11" s="60">
        <f>IF(SUM('Control Sample Data'!D$3:D$98)&gt;10,IF(AND(ISNUMBER('Control Sample Data'!D10),'Control Sample Data'!D10&lt;$B$1, 'Control Sample Data'!D10&gt;0),'Control Sample Data'!D10,$B$1),"")</f>
        <v>30.02</v>
      </c>
      <c r="Q11" s="60">
        <f>IF(SUM('Control Sample Data'!E$3:E$98)&gt;10,IF(AND(ISNUMBER('Control Sample Data'!E10),'Control Sample Data'!E10&lt;$B$1, 'Control Sample Data'!E10&gt;0),'Control Sample Data'!E10,$B$1),"")</f>
        <v>29.96</v>
      </c>
      <c r="R11" s="60">
        <f>IF(SUM('Control Sample Data'!F$3:F$98)&gt;10,IF(AND(ISNUMBER('Control Sample Data'!F10),'Control Sample Data'!F10&lt;$B$1, 'Control Sample Data'!F10&gt;0),'Control Sample Data'!F10,$B$1),"")</f>
        <v>30.23</v>
      </c>
      <c r="S11" s="60" t="str">
        <f>IF(SUM('Control Sample Data'!G$3:G$98)&gt;10,IF(AND(ISNUMBER('Control Sample Data'!G10),'Control Sample Data'!G10&lt;$B$1, 'Control Sample Data'!G10&gt;0),'Control Sample Data'!G10,$B$1),"")</f>
        <v/>
      </c>
      <c r="T11" s="60" t="str">
        <f>IF(SUM('Control Sample Data'!H$3:H$98)&gt;10,IF(AND(ISNUMBER('Control Sample Data'!H10),'Control Sample Data'!H10&lt;$B$1, 'Control Sample Data'!H10&gt;0),'Control Sample Data'!H10,$B$1),"")</f>
        <v/>
      </c>
      <c r="U11" s="60" t="str">
        <f>IF(SUM('Control Sample Data'!I$3:I$98)&gt;10,IF(AND(ISNUMBER('Control Sample Data'!I10),'Control Sample Data'!I10&lt;$B$1, 'Control Sample Data'!I10&gt;0),'Control Sample Data'!I10,$B$1),"")</f>
        <v/>
      </c>
      <c r="V11" s="60" t="str">
        <f>IF(SUM('Control Sample Data'!J$3:J$98)&gt;10,IF(AND(ISNUMBER('Control Sample Data'!J10),'Control Sample Data'!J10&lt;$B$1, 'Control Sample Data'!J10&gt;0),'Control Sample Data'!J10,$B$1),"")</f>
        <v/>
      </c>
      <c r="W11" s="60" t="str">
        <f>IF(SUM('Control Sample Data'!K$3:K$98)&gt;10,IF(AND(ISNUMBER('Control Sample Data'!K10),'Control Sample Data'!K10&lt;$B$1, 'Control Sample Data'!K10&gt;0),'Control Sample Data'!K10,$B$1),"")</f>
        <v/>
      </c>
      <c r="X11" s="60" t="str">
        <f>IF(SUM('Control Sample Data'!L$3:L$98)&gt;10,IF(AND(ISNUMBER('Control Sample Data'!L10),'Control Sample Data'!L10&lt;$B$1, 'Control Sample Data'!L10&gt;0),'Control Sample Data'!L10,$B$1),"")</f>
        <v/>
      </c>
      <c r="Y11" s="60" t="str">
        <f>IF(SUM('Control Sample Data'!M$3:M$98)&gt;10,IF(AND(ISNUMBER('Control Sample Data'!M10),'Control Sample Data'!M10&lt;$B$1, 'Control Sample Data'!M10&gt;0),'Control Sample Data'!M10,$B$1),"")</f>
        <v/>
      </c>
      <c r="Z11" s="61" t="str">
        <f>IF(ISERROR(VLOOKUP('Choose Housekeeping Genes'!$C10,Calculations!$C$4:$M$99,2,0)),"",VLOOKUP('Choose Housekeeping Genes'!$C10,Calculations!$C$4:$M$99,2,0))</f>
        <v/>
      </c>
      <c r="AA11" s="61" t="str">
        <f>IF(ISERROR(VLOOKUP('Choose Housekeeping Genes'!$C10,Calculations!$C$4:$M$99,3,0)),"",VLOOKUP('Choose Housekeeping Genes'!$C10,Calculations!$C$4:$M$99,3,0))</f>
        <v/>
      </c>
      <c r="AB11" s="61" t="str">
        <f>IF(ISERROR(VLOOKUP('Choose Housekeeping Genes'!$C10,Calculations!$C$4:$M$99,4,0)),"",VLOOKUP('Choose Housekeeping Genes'!$C10,Calculations!$C$4:$M$99,4,0))</f>
        <v/>
      </c>
      <c r="AC11" s="61" t="str">
        <f>IF(ISERROR(VLOOKUP('Choose Housekeeping Genes'!$C10,Calculations!$C$4:$M$99,5,0)),"",VLOOKUP('Choose Housekeeping Genes'!$C10,Calculations!$C$4:$M$99,5,0))</f>
        <v/>
      </c>
      <c r="AD11" s="61" t="str">
        <f>IF(ISERROR(VLOOKUP('Choose Housekeeping Genes'!$C10,Calculations!$C$4:$M$99,6,0)),"",VLOOKUP('Choose Housekeeping Genes'!$C10,Calculations!$C$4:$M$99,6,0))</f>
        <v/>
      </c>
      <c r="AE11" s="61" t="str">
        <f>IF(ISERROR(VLOOKUP('Choose Housekeeping Genes'!$C10,Calculations!$C$4:$M$99,7,0)),"",VLOOKUP('Choose Housekeeping Genes'!$C10,Calculations!$C$4:$M$99,7,0))</f>
        <v/>
      </c>
      <c r="AF11" s="61" t="str">
        <f>IF(ISERROR(VLOOKUP('Choose Housekeeping Genes'!$C10,Calculations!$C$4:$M$99,8,0)),"",VLOOKUP('Choose Housekeeping Genes'!$C10,Calculations!$C$4:$M$99,8,0))</f>
        <v/>
      </c>
      <c r="AG11" s="61" t="str">
        <f>IF(ISERROR(VLOOKUP('Choose Housekeeping Genes'!$C10,Calculations!$C$4:$M$99,9,0)),"",VLOOKUP('Choose Housekeeping Genes'!$C10,Calculations!$C$4:$M$99,9,0))</f>
        <v/>
      </c>
      <c r="AH11" s="61" t="str">
        <f>IF(ISERROR(VLOOKUP('Choose Housekeeping Genes'!$C10,Calculations!$C$4:$M$99,10,0)),"",VLOOKUP('Choose Housekeeping Genes'!$C10,Calculations!$C$4:$M$99,10,0))</f>
        <v/>
      </c>
      <c r="AI11" s="61" t="str">
        <f>IF(ISERROR(VLOOKUP('Choose Housekeeping Genes'!$C10,Calculations!$C$4:$M$99,11,0)),"",VLOOKUP('Choose Housekeeping Genes'!$C10,Calculations!$C$4:$M$99,11,0))</f>
        <v/>
      </c>
      <c r="AJ11" s="61" t="str">
        <f>IF(ISERROR(VLOOKUP('Choose Housekeeping Genes'!$C10,Calculations!$C$4:$Y$99,14,0)),"",VLOOKUP('Choose Housekeeping Genes'!$C10,Calculations!$C$4:$Y$99,14,0))</f>
        <v/>
      </c>
      <c r="AK11" s="61" t="str">
        <f>IF(ISERROR(VLOOKUP('Choose Housekeeping Genes'!$C10,Calculations!$C$4:$Y$99,15,0)),"",VLOOKUP('Choose Housekeeping Genes'!$C10,Calculations!$C$4:$Y$99,15,0))</f>
        <v/>
      </c>
      <c r="AL11" s="61" t="str">
        <f>IF(ISERROR(VLOOKUP('Choose Housekeeping Genes'!$C10,Calculations!$C$4:$Y$99,16,0)),"",VLOOKUP('Choose Housekeeping Genes'!$C10,Calculations!$C$4:$Y$99,16,0))</f>
        <v/>
      </c>
      <c r="AM11" s="61" t="str">
        <f>IF(ISERROR(VLOOKUP('Choose Housekeeping Genes'!$C10,Calculations!$C$4:$Y$99,17,0)),"",VLOOKUP('Choose Housekeeping Genes'!$C10,Calculations!$C$4:$Y$99,17,0))</f>
        <v/>
      </c>
      <c r="AN11" s="61" t="str">
        <f>IF(ISERROR(VLOOKUP('Choose Housekeeping Genes'!$C10,Calculations!$C$4:$Y$99,18,0)),"",VLOOKUP('Choose Housekeeping Genes'!$C10,Calculations!$C$4:$Y$99,18,0))</f>
        <v/>
      </c>
      <c r="AO11" s="61" t="str">
        <f>IF(ISERROR(VLOOKUP('Choose Housekeeping Genes'!$C10,Calculations!$C$4:$Y$99,19,0)),"",VLOOKUP('Choose Housekeeping Genes'!$C10,Calculations!$C$4:$Y$99,19,0))</f>
        <v/>
      </c>
      <c r="AP11" s="61" t="str">
        <f>IF(ISERROR(VLOOKUP('Choose Housekeeping Genes'!$C10,Calculations!$C$4:$Y$99,20,0)),"",VLOOKUP('Choose Housekeeping Genes'!$C10,Calculations!$C$4:$Y$99,20,0))</f>
        <v/>
      </c>
      <c r="AQ11" s="61" t="str">
        <f>IF(ISERROR(VLOOKUP('Choose Housekeeping Genes'!$C10,Calculations!$C$4:$Y$99,21,0)),"",VLOOKUP('Choose Housekeeping Genes'!$C10,Calculations!$C$4:$Y$99,21,0))</f>
        <v/>
      </c>
      <c r="AR11" s="61" t="str">
        <f>IF(ISERROR(VLOOKUP('Choose Housekeeping Genes'!$C10,Calculations!$C$4:$Y$99,22,0)),"",VLOOKUP('Choose Housekeeping Genes'!$C10,Calculations!$C$4:$Y$99,22,0))</f>
        <v/>
      </c>
      <c r="AS11" s="61" t="str">
        <f>IF(ISERROR(VLOOKUP('Choose Housekeeping Genes'!$C10,Calculations!$C$4:$Y$99,23,0)),"",VLOOKUP('Choose Housekeeping Genes'!$C10,Calculations!$C$4:$Y$99,23,0))</f>
        <v/>
      </c>
      <c r="AT11" s="74">
        <f t="shared" si="0"/>
        <v>4.7000000000000028</v>
      </c>
      <c r="AU11" s="74">
        <f t="shared" si="1"/>
        <v>4.875</v>
      </c>
      <c r="AV11" s="74">
        <f t="shared" si="2"/>
        <v>4.6400000000000006</v>
      </c>
      <c r="AW11" s="74" t="str">
        <f t="shared" si="3"/>
        <v/>
      </c>
      <c r="AX11" s="74" t="str">
        <f t="shared" si="4"/>
        <v/>
      </c>
      <c r="AY11" s="74" t="str">
        <f t="shared" si="5"/>
        <v/>
      </c>
      <c r="AZ11" s="74" t="str">
        <f t="shared" si="6"/>
        <v/>
      </c>
      <c r="BA11" s="74" t="str">
        <f t="shared" si="7"/>
        <v/>
      </c>
      <c r="BB11" s="74" t="str">
        <f t="shared" si="8"/>
        <v/>
      </c>
      <c r="BC11" s="74" t="str">
        <f t="shared" si="9"/>
        <v/>
      </c>
      <c r="BD11" s="74">
        <f t="shared" si="10"/>
        <v>5.7433333333333323</v>
      </c>
      <c r="BE11" s="74">
        <f t="shared" si="11"/>
        <v>5.6516666666666673</v>
      </c>
      <c r="BF11" s="74">
        <f t="shared" si="12"/>
        <v>5.8249999999999993</v>
      </c>
      <c r="BG11" s="74" t="str">
        <f t="shared" si="13"/>
        <v/>
      </c>
      <c r="BH11" s="74" t="str">
        <f t="shared" si="14"/>
        <v/>
      </c>
      <c r="BI11" s="74" t="str">
        <f t="shared" si="15"/>
        <v/>
      </c>
      <c r="BJ11" s="74" t="str">
        <f t="shared" si="16"/>
        <v/>
      </c>
      <c r="BK11" s="74" t="str">
        <f t="shared" si="17"/>
        <v/>
      </c>
      <c r="BL11" s="74" t="str">
        <f t="shared" si="18"/>
        <v/>
      </c>
      <c r="BM11" s="74" t="str">
        <f t="shared" si="19"/>
        <v/>
      </c>
      <c r="BN11" s="62">
        <f t="shared" si="21"/>
        <v>4.7383333333333342</v>
      </c>
      <c r="BO11" s="62">
        <f t="shared" si="22"/>
        <v>5.7399999999999993</v>
      </c>
      <c r="BP11" s="9">
        <f t="shared" si="23"/>
        <v>3.8473262917028565E-2</v>
      </c>
      <c r="BQ11" s="9">
        <f t="shared" si="24"/>
        <v>3.407836664578931E-2</v>
      </c>
      <c r="BR11" s="9">
        <f t="shared" si="25"/>
        <v>4.0107059298840751E-2</v>
      </c>
      <c r="BS11" s="9" t="str">
        <f t="shared" si="26"/>
        <v/>
      </c>
      <c r="BT11" s="9" t="str">
        <f t="shared" si="27"/>
        <v/>
      </c>
      <c r="BU11" s="9" t="str">
        <f t="shared" si="28"/>
        <v/>
      </c>
      <c r="BV11" s="9" t="str">
        <f t="shared" si="29"/>
        <v/>
      </c>
      <c r="BW11" s="9" t="str">
        <f t="shared" si="30"/>
        <v/>
      </c>
      <c r="BX11" s="9" t="str">
        <f t="shared" si="31"/>
        <v/>
      </c>
      <c r="BY11" s="9" t="str">
        <f t="shared" si="32"/>
        <v/>
      </c>
      <c r="BZ11" s="9">
        <f t="shared" si="33"/>
        <v>1.8667423986812818E-2</v>
      </c>
      <c r="CA11" s="9">
        <f t="shared" si="34"/>
        <v>1.9892016364459315E-2</v>
      </c>
      <c r="CB11" s="9">
        <f t="shared" si="35"/>
        <v>1.764006882509582E-2</v>
      </c>
      <c r="CC11" s="9" t="str">
        <f t="shared" si="36"/>
        <v/>
      </c>
      <c r="CD11" s="9" t="str">
        <f t="shared" si="37"/>
        <v/>
      </c>
      <c r="CE11" s="9" t="str">
        <f t="shared" si="38"/>
        <v/>
      </c>
      <c r="CF11" s="9" t="str">
        <f t="shared" si="39"/>
        <v/>
      </c>
      <c r="CG11" s="9" t="str">
        <f t="shared" si="40"/>
        <v/>
      </c>
      <c r="CH11" s="9" t="str">
        <f t="shared" si="41"/>
        <v/>
      </c>
      <c r="CI11" s="9" t="str">
        <f t="shared" si="42"/>
        <v/>
      </c>
    </row>
    <row r="12" spans="1:87">
      <c r="A12" s="188"/>
      <c r="B12" s="57" t="str">
        <f>IF('Gene Table'!D11="","",'Gene Table'!D11)</f>
        <v>NM_000576</v>
      </c>
      <c r="C12" s="57" t="s">
        <v>1750</v>
      </c>
      <c r="D12" s="60">
        <f>IF(SUM('Test Sample Data'!D$3:D$98)&gt;10,IF(AND(ISNUMBER('Test Sample Data'!D11),'Test Sample Data'!D11&lt;$B$1, 'Test Sample Data'!D11&gt;0),'Test Sample Data'!D11,$B$1),"")</f>
        <v>27.36</v>
      </c>
      <c r="E12" s="60">
        <f>IF(SUM('Test Sample Data'!E$3:E$98)&gt;10,IF(AND(ISNUMBER('Test Sample Data'!E11),'Test Sample Data'!E11&lt;$B$1, 'Test Sample Data'!E11&gt;0),'Test Sample Data'!E11,$B$1),"")</f>
        <v>27.53</v>
      </c>
      <c r="F12" s="60">
        <f>IF(SUM('Test Sample Data'!F$3:F$98)&gt;10,IF(AND(ISNUMBER('Test Sample Data'!F11),'Test Sample Data'!F11&lt;$B$1, 'Test Sample Data'!F11&gt;0),'Test Sample Data'!F11,$B$1),"")</f>
        <v>27.4</v>
      </c>
      <c r="G12" s="60" t="str">
        <f>IF(SUM('Test Sample Data'!G$3:G$98)&gt;10,IF(AND(ISNUMBER('Test Sample Data'!G11),'Test Sample Data'!G11&lt;$B$1, 'Test Sample Data'!G11&gt;0),'Test Sample Data'!G11,$B$1),"")</f>
        <v/>
      </c>
      <c r="H12" s="60" t="str">
        <f>IF(SUM('Test Sample Data'!H$3:H$98)&gt;10,IF(AND(ISNUMBER('Test Sample Data'!H11),'Test Sample Data'!H11&lt;$B$1, 'Test Sample Data'!H11&gt;0),'Test Sample Data'!H11,$B$1),"")</f>
        <v/>
      </c>
      <c r="I12" s="60" t="str">
        <f>IF(SUM('Test Sample Data'!I$3:I$98)&gt;10,IF(AND(ISNUMBER('Test Sample Data'!I11),'Test Sample Data'!I11&lt;$B$1, 'Test Sample Data'!I11&gt;0),'Test Sample Data'!I11,$B$1),"")</f>
        <v/>
      </c>
      <c r="J12" s="60" t="str">
        <f>IF(SUM('Test Sample Data'!J$3:J$98)&gt;10,IF(AND(ISNUMBER('Test Sample Data'!J11),'Test Sample Data'!J11&lt;$B$1, 'Test Sample Data'!J11&gt;0),'Test Sample Data'!J11,$B$1),"")</f>
        <v/>
      </c>
      <c r="K12" s="60" t="str">
        <f>IF(SUM('Test Sample Data'!K$3:K$98)&gt;10,IF(AND(ISNUMBER('Test Sample Data'!K11),'Test Sample Data'!K11&lt;$B$1, 'Test Sample Data'!K11&gt;0),'Test Sample Data'!K11,$B$1),"")</f>
        <v/>
      </c>
      <c r="L12" s="60" t="str">
        <f>IF(SUM('Test Sample Data'!L$3:L$98)&gt;10,IF(AND(ISNUMBER('Test Sample Data'!L11),'Test Sample Data'!L11&lt;$B$1, 'Test Sample Data'!L11&gt;0),'Test Sample Data'!L11,$B$1),"")</f>
        <v/>
      </c>
      <c r="M12" s="60" t="str">
        <f>IF(SUM('Test Sample Data'!M$3:M$98)&gt;10,IF(AND(ISNUMBER('Test Sample Data'!M11),'Test Sample Data'!M11&lt;$B$1, 'Test Sample Data'!M11&gt;0),'Test Sample Data'!M11,$B$1),"")</f>
        <v/>
      </c>
      <c r="N12" s="60" t="str">
        <f>'Gene Table'!D11</f>
        <v>NM_000576</v>
      </c>
      <c r="O12" s="57" t="s">
        <v>1750</v>
      </c>
      <c r="P12" s="60">
        <f>IF(SUM('Control Sample Data'!D$3:D$98)&gt;10,IF(AND(ISNUMBER('Control Sample Data'!D11),'Control Sample Data'!D11&lt;$B$1, 'Control Sample Data'!D11&gt;0),'Control Sample Data'!D11,$B$1),"")</f>
        <v>27.93</v>
      </c>
      <c r="Q12" s="60">
        <f>IF(SUM('Control Sample Data'!E$3:E$98)&gt;10,IF(AND(ISNUMBER('Control Sample Data'!E11),'Control Sample Data'!E11&lt;$B$1, 'Control Sample Data'!E11&gt;0),'Control Sample Data'!E11,$B$1),"")</f>
        <v>28.37</v>
      </c>
      <c r="R12" s="60">
        <f>IF(SUM('Control Sample Data'!F$3:F$98)&gt;10,IF(AND(ISNUMBER('Control Sample Data'!F11),'Control Sample Data'!F11&lt;$B$1, 'Control Sample Data'!F11&gt;0),'Control Sample Data'!F11,$B$1),"")</f>
        <v>28.61</v>
      </c>
      <c r="S12" s="60" t="str">
        <f>IF(SUM('Control Sample Data'!G$3:G$98)&gt;10,IF(AND(ISNUMBER('Control Sample Data'!G11),'Control Sample Data'!G11&lt;$B$1, 'Control Sample Data'!G11&gt;0),'Control Sample Data'!G11,$B$1),"")</f>
        <v/>
      </c>
      <c r="T12" s="60" t="str">
        <f>IF(SUM('Control Sample Data'!H$3:H$98)&gt;10,IF(AND(ISNUMBER('Control Sample Data'!H11),'Control Sample Data'!H11&lt;$B$1, 'Control Sample Data'!H11&gt;0),'Control Sample Data'!H11,$B$1),"")</f>
        <v/>
      </c>
      <c r="U12" s="60" t="str">
        <f>IF(SUM('Control Sample Data'!I$3:I$98)&gt;10,IF(AND(ISNUMBER('Control Sample Data'!I11),'Control Sample Data'!I11&lt;$B$1, 'Control Sample Data'!I11&gt;0),'Control Sample Data'!I11,$B$1),"")</f>
        <v/>
      </c>
      <c r="V12" s="60" t="str">
        <f>IF(SUM('Control Sample Data'!J$3:J$98)&gt;10,IF(AND(ISNUMBER('Control Sample Data'!J11),'Control Sample Data'!J11&lt;$B$1, 'Control Sample Data'!J11&gt;0),'Control Sample Data'!J11,$B$1),"")</f>
        <v/>
      </c>
      <c r="W12" s="60" t="str">
        <f>IF(SUM('Control Sample Data'!K$3:K$98)&gt;10,IF(AND(ISNUMBER('Control Sample Data'!K11),'Control Sample Data'!K11&lt;$B$1, 'Control Sample Data'!K11&gt;0),'Control Sample Data'!K11,$B$1),"")</f>
        <v/>
      </c>
      <c r="X12" s="60" t="str">
        <f>IF(SUM('Control Sample Data'!L$3:L$98)&gt;10,IF(AND(ISNUMBER('Control Sample Data'!L11),'Control Sample Data'!L11&lt;$B$1, 'Control Sample Data'!L11&gt;0),'Control Sample Data'!L11,$B$1),"")</f>
        <v/>
      </c>
      <c r="Y12" s="60" t="str">
        <f>IF(SUM('Control Sample Data'!M$3:M$98)&gt;10,IF(AND(ISNUMBER('Control Sample Data'!M11),'Control Sample Data'!M11&lt;$B$1, 'Control Sample Data'!M11&gt;0),'Control Sample Data'!M11,$B$1),"")</f>
        <v/>
      </c>
      <c r="Z12" s="61" t="str">
        <f>IF(ISERROR(VLOOKUP('Choose Housekeeping Genes'!$C11,Calculations!$C$4:$M$99,2,0)),"",VLOOKUP('Choose Housekeeping Genes'!$C11,Calculations!$C$4:$M$99,2,0))</f>
        <v/>
      </c>
      <c r="AA12" s="61" t="str">
        <f>IF(ISERROR(VLOOKUP('Choose Housekeeping Genes'!$C11,Calculations!$C$4:$M$99,3,0)),"",VLOOKUP('Choose Housekeeping Genes'!$C11,Calculations!$C$4:$M$99,3,0))</f>
        <v/>
      </c>
      <c r="AB12" s="61" t="str">
        <f>IF(ISERROR(VLOOKUP('Choose Housekeeping Genes'!$C11,Calculations!$C$4:$M$99,4,0)),"",VLOOKUP('Choose Housekeeping Genes'!$C11,Calculations!$C$4:$M$99,4,0))</f>
        <v/>
      </c>
      <c r="AC12" s="61" t="str">
        <f>IF(ISERROR(VLOOKUP('Choose Housekeeping Genes'!$C11,Calculations!$C$4:$M$99,5,0)),"",VLOOKUP('Choose Housekeeping Genes'!$C11,Calculations!$C$4:$M$99,5,0))</f>
        <v/>
      </c>
      <c r="AD12" s="61" t="str">
        <f>IF(ISERROR(VLOOKUP('Choose Housekeeping Genes'!$C11,Calculations!$C$4:$M$99,6,0)),"",VLOOKUP('Choose Housekeeping Genes'!$C11,Calculations!$C$4:$M$99,6,0))</f>
        <v/>
      </c>
      <c r="AE12" s="61" t="str">
        <f>IF(ISERROR(VLOOKUP('Choose Housekeeping Genes'!$C11,Calculations!$C$4:$M$99,7,0)),"",VLOOKUP('Choose Housekeeping Genes'!$C11,Calculations!$C$4:$M$99,7,0))</f>
        <v/>
      </c>
      <c r="AF12" s="61" t="str">
        <f>IF(ISERROR(VLOOKUP('Choose Housekeeping Genes'!$C11,Calculations!$C$4:$M$99,8,0)),"",VLOOKUP('Choose Housekeeping Genes'!$C11,Calculations!$C$4:$M$99,8,0))</f>
        <v/>
      </c>
      <c r="AG12" s="61" t="str">
        <f>IF(ISERROR(VLOOKUP('Choose Housekeeping Genes'!$C11,Calculations!$C$4:$M$99,9,0)),"",VLOOKUP('Choose Housekeeping Genes'!$C11,Calculations!$C$4:$M$99,9,0))</f>
        <v/>
      </c>
      <c r="AH12" s="61" t="str">
        <f>IF(ISERROR(VLOOKUP('Choose Housekeeping Genes'!$C11,Calculations!$C$4:$M$99,10,0)),"",VLOOKUP('Choose Housekeeping Genes'!$C11,Calculations!$C$4:$M$99,10,0))</f>
        <v/>
      </c>
      <c r="AI12" s="61" t="str">
        <f>IF(ISERROR(VLOOKUP('Choose Housekeeping Genes'!$C11,Calculations!$C$4:$M$99,11,0)),"",VLOOKUP('Choose Housekeeping Genes'!$C11,Calculations!$C$4:$M$99,11,0))</f>
        <v/>
      </c>
      <c r="AJ12" s="61" t="str">
        <f>IF(ISERROR(VLOOKUP('Choose Housekeeping Genes'!$C11,Calculations!$C$4:$Y$99,14,0)),"",VLOOKUP('Choose Housekeeping Genes'!$C11,Calculations!$C$4:$Y$99,14,0))</f>
        <v/>
      </c>
      <c r="AK12" s="61" t="str">
        <f>IF(ISERROR(VLOOKUP('Choose Housekeeping Genes'!$C11,Calculations!$C$4:$Y$99,15,0)),"",VLOOKUP('Choose Housekeeping Genes'!$C11,Calculations!$C$4:$Y$99,15,0))</f>
        <v/>
      </c>
      <c r="AL12" s="61" t="str">
        <f>IF(ISERROR(VLOOKUP('Choose Housekeeping Genes'!$C11,Calculations!$C$4:$Y$99,16,0)),"",VLOOKUP('Choose Housekeeping Genes'!$C11,Calculations!$C$4:$Y$99,16,0))</f>
        <v/>
      </c>
      <c r="AM12" s="61" t="str">
        <f>IF(ISERROR(VLOOKUP('Choose Housekeeping Genes'!$C11,Calculations!$C$4:$Y$99,17,0)),"",VLOOKUP('Choose Housekeeping Genes'!$C11,Calculations!$C$4:$Y$99,17,0))</f>
        <v/>
      </c>
      <c r="AN12" s="61" t="str">
        <f>IF(ISERROR(VLOOKUP('Choose Housekeeping Genes'!$C11,Calculations!$C$4:$Y$99,18,0)),"",VLOOKUP('Choose Housekeeping Genes'!$C11,Calculations!$C$4:$Y$99,18,0))</f>
        <v/>
      </c>
      <c r="AO12" s="61" t="str">
        <f>IF(ISERROR(VLOOKUP('Choose Housekeeping Genes'!$C11,Calculations!$C$4:$Y$99,19,0)),"",VLOOKUP('Choose Housekeeping Genes'!$C11,Calculations!$C$4:$Y$99,19,0))</f>
        <v/>
      </c>
      <c r="AP12" s="61" t="str">
        <f>IF(ISERROR(VLOOKUP('Choose Housekeeping Genes'!$C11,Calculations!$C$4:$Y$99,20,0)),"",VLOOKUP('Choose Housekeeping Genes'!$C11,Calculations!$C$4:$Y$99,20,0))</f>
        <v/>
      </c>
      <c r="AQ12" s="61" t="str">
        <f>IF(ISERROR(VLOOKUP('Choose Housekeeping Genes'!$C11,Calculations!$C$4:$Y$99,21,0)),"",VLOOKUP('Choose Housekeeping Genes'!$C11,Calculations!$C$4:$Y$99,21,0))</f>
        <v/>
      </c>
      <c r="AR12" s="61" t="str">
        <f>IF(ISERROR(VLOOKUP('Choose Housekeeping Genes'!$C11,Calculations!$C$4:$Y$99,22,0)),"",VLOOKUP('Choose Housekeeping Genes'!$C11,Calculations!$C$4:$Y$99,22,0))</f>
        <v/>
      </c>
      <c r="AS12" s="61" t="str">
        <f>IF(ISERROR(VLOOKUP('Choose Housekeeping Genes'!$C11,Calculations!$C$4:$Y$99,23,0)),"",VLOOKUP('Choose Housekeeping Genes'!$C11,Calculations!$C$4:$Y$99,23,0))</f>
        <v/>
      </c>
      <c r="AT12" s="74">
        <f t="shared" si="0"/>
        <v>4.3000000000000007</v>
      </c>
      <c r="AU12" s="74">
        <f t="shared" si="1"/>
        <v>4.3850000000000016</v>
      </c>
      <c r="AV12" s="74">
        <f t="shared" si="2"/>
        <v>4.2399999999999984</v>
      </c>
      <c r="AW12" s="74" t="str">
        <f t="shared" si="3"/>
        <v/>
      </c>
      <c r="AX12" s="74" t="str">
        <f t="shared" si="4"/>
        <v/>
      </c>
      <c r="AY12" s="74" t="str">
        <f t="shared" si="5"/>
        <v/>
      </c>
      <c r="AZ12" s="74" t="str">
        <f t="shared" si="6"/>
        <v/>
      </c>
      <c r="BA12" s="74" t="str">
        <f t="shared" si="7"/>
        <v/>
      </c>
      <c r="BB12" s="74" t="str">
        <f t="shared" si="8"/>
        <v/>
      </c>
      <c r="BC12" s="74" t="str">
        <f t="shared" si="9"/>
        <v/>
      </c>
      <c r="BD12" s="74">
        <f t="shared" si="10"/>
        <v>3.6533333333333324</v>
      </c>
      <c r="BE12" s="74">
        <f t="shared" si="11"/>
        <v>4.0616666666666674</v>
      </c>
      <c r="BF12" s="74">
        <f t="shared" si="12"/>
        <v>4.2049999999999983</v>
      </c>
      <c r="BG12" s="74" t="str">
        <f t="shared" si="13"/>
        <v/>
      </c>
      <c r="BH12" s="74" t="str">
        <f t="shared" si="14"/>
        <v/>
      </c>
      <c r="BI12" s="74" t="str">
        <f t="shared" si="15"/>
        <v/>
      </c>
      <c r="BJ12" s="74" t="str">
        <f t="shared" si="16"/>
        <v/>
      </c>
      <c r="BK12" s="74" t="str">
        <f t="shared" si="17"/>
        <v/>
      </c>
      <c r="BL12" s="74" t="str">
        <f t="shared" si="18"/>
        <v/>
      </c>
      <c r="BM12" s="74" t="str">
        <f t="shared" si="19"/>
        <v/>
      </c>
      <c r="BN12" s="62">
        <f t="shared" si="21"/>
        <v>4.3083333333333336</v>
      </c>
      <c r="BO12" s="62">
        <f t="shared" si="22"/>
        <v>3.9733333333333327</v>
      </c>
      <c r="BP12" s="9">
        <f t="shared" si="23"/>
        <v>5.0765774772264703E-2</v>
      </c>
      <c r="BQ12" s="9">
        <f t="shared" si="24"/>
        <v>4.7861187409199424E-2</v>
      </c>
      <c r="BR12" s="9">
        <f t="shared" si="25"/>
        <v>5.2921582022658009E-2</v>
      </c>
      <c r="BS12" s="9" t="str">
        <f t="shared" si="26"/>
        <v/>
      </c>
      <c r="BT12" s="9" t="str">
        <f t="shared" si="27"/>
        <v/>
      </c>
      <c r="BU12" s="9" t="str">
        <f t="shared" si="28"/>
        <v/>
      </c>
      <c r="BV12" s="9" t="str">
        <f t="shared" si="29"/>
        <v/>
      </c>
      <c r="BW12" s="9" t="str">
        <f t="shared" si="30"/>
        <v/>
      </c>
      <c r="BX12" s="9" t="str">
        <f t="shared" si="31"/>
        <v/>
      </c>
      <c r="BY12" s="9" t="str">
        <f t="shared" si="32"/>
        <v/>
      </c>
      <c r="BZ12" s="9">
        <f t="shared" si="33"/>
        <v>7.9476197899112741E-2</v>
      </c>
      <c r="CA12" s="9">
        <f t="shared" si="34"/>
        <v>5.9884785864100204E-2</v>
      </c>
      <c r="CB12" s="9">
        <f t="shared" si="35"/>
        <v>5.4221167947004316E-2</v>
      </c>
      <c r="CC12" s="9" t="str">
        <f t="shared" si="36"/>
        <v/>
      </c>
      <c r="CD12" s="9" t="str">
        <f t="shared" si="37"/>
        <v/>
      </c>
      <c r="CE12" s="9" t="str">
        <f t="shared" si="38"/>
        <v/>
      </c>
      <c r="CF12" s="9" t="str">
        <f t="shared" si="39"/>
        <v/>
      </c>
      <c r="CG12" s="9" t="str">
        <f t="shared" si="40"/>
        <v/>
      </c>
      <c r="CH12" s="9" t="str">
        <f t="shared" si="41"/>
        <v/>
      </c>
      <c r="CI12" s="9" t="str">
        <f t="shared" si="42"/>
        <v/>
      </c>
    </row>
    <row r="13" spans="1:87">
      <c r="A13" s="188"/>
      <c r="B13" s="57" t="str">
        <f>IF('Gene Table'!D12="","",'Gene Table'!D12)</f>
        <v>NM_000963</v>
      </c>
      <c r="C13" s="57" t="s">
        <v>1751</v>
      </c>
      <c r="D13" s="60">
        <f>IF(SUM('Test Sample Data'!D$3:D$98)&gt;10,IF(AND(ISNUMBER('Test Sample Data'!D12),'Test Sample Data'!D12&lt;$B$1, 'Test Sample Data'!D12&gt;0),'Test Sample Data'!D12,$B$1),"")</f>
        <v>28.75</v>
      </c>
      <c r="E13" s="60">
        <f>IF(SUM('Test Sample Data'!E$3:E$98)&gt;10,IF(AND(ISNUMBER('Test Sample Data'!E12),'Test Sample Data'!E12&lt;$B$1, 'Test Sample Data'!E12&gt;0),'Test Sample Data'!E12,$B$1),"")</f>
        <v>29.06</v>
      </c>
      <c r="F13" s="60">
        <f>IF(SUM('Test Sample Data'!F$3:F$98)&gt;10,IF(AND(ISNUMBER('Test Sample Data'!F12),'Test Sample Data'!F12&lt;$B$1, 'Test Sample Data'!F12&gt;0),'Test Sample Data'!F12,$B$1),"")</f>
        <v>28.85</v>
      </c>
      <c r="G13" s="60" t="str">
        <f>IF(SUM('Test Sample Data'!G$3:G$98)&gt;10,IF(AND(ISNUMBER('Test Sample Data'!G12),'Test Sample Data'!G12&lt;$B$1, 'Test Sample Data'!G12&gt;0),'Test Sample Data'!G12,$B$1),"")</f>
        <v/>
      </c>
      <c r="H13" s="60" t="str">
        <f>IF(SUM('Test Sample Data'!H$3:H$98)&gt;10,IF(AND(ISNUMBER('Test Sample Data'!H12),'Test Sample Data'!H12&lt;$B$1, 'Test Sample Data'!H12&gt;0),'Test Sample Data'!H12,$B$1),"")</f>
        <v/>
      </c>
      <c r="I13" s="60" t="str">
        <f>IF(SUM('Test Sample Data'!I$3:I$98)&gt;10,IF(AND(ISNUMBER('Test Sample Data'!I12),'Test Sample Data'!I12&lt;$B$1, 'Test Sample Data'!I12&gt;0),'Test Sample Data'!I12,$B$1),"")</f>
        <v/>
      </c>
      <c r="J13" s="60" t="str">
        <f>IF(SUM('Test Sample Data'!J$3:J$98)&gt;10,IF(AND(ISNUMBER('Test Sample Data'!J12),'Test Sample Data'!J12&lt;$B$1, 'Test Sample Data'!J12&gt;0),'Test Sample Data'!J12,$B$1),"")</f>
        <v/>
      </c>
      <c r="K13" s="60" t="str">
        <f>IF(SUM('Test Sample Data'!K$3:K$98)&gt;10,IF(AND(ISNUMBER('Test Sample Data'!K12),'Test Sample Data'!K12&lt;$B$1, 'Test Sample Data'!K12&gt;0),'Test Sample Data'!K12,$B$1),"")</f>
        <v/>
      </c>
      <c r="L13" s="60" t="str">
        <f>IF(SUM('Test Sample Data'!L$3:L$98)&gt;10,IF(AND(ISNUMBER('Test Sample Data'!L12),'Test Sample Data'!L12&lt;$B$1, 'Test Sample Data'!L12&gt;0),'Test Sample Data'!L12,$B$1),"")</f>
        <v/>
      </c>
      <c r="M13" s="60" t="str">
        <f>IF(SUM('Test Sample Data'!M$3:M$98)&gt;10,IF(AND(ISNUMBER('Test Sample Data'!M12),'Test Sample Data'!M12&lt;$B$1, 'Test Sample Data'!M12&gt;0),'Test Sample Data'!M12,$B$1),"")</f>
        <v/>
      </c>
      <c r="N13" s="60" t="str">
        <f>'Gene Table'!D12</f>
        <v>NM_000963</v>
      </c>
      <c r="O13" s="57" t="s">
        <v>1751</v>
      </c>
      <c r="P13" s="60">
        <f>IF(SUM('Control Sample Data'!D$3:D$98)&gt;10,IF(AND(ISNUMBER('Control Sample Data'!D12),'Control Sample Data'!D12&lt;$B$1, 'Control Sample Data'!D12&gt;0),'Control Sample Data'!D12,$B$1),"")</f>
        <v>33.590000000000003</v>
      </c>
      <c r="Q13" s="60">
        <f>IF(SUM('Control Sample Data'!E$3:E$98)&gt;10,IF(AND(ISNUMBER('Control Sample Data'!E12),'Control Sample Data'!E12&lt;$B$1, 'Control Sample Data'!E12&gt;0),'Control Sample Data'!E12,$B$1),"")</f>
        <v>33.97</v>
      </c>
      <c r="R13" s="60">
        <f>IF(SUM('Control Sample Data'!F$3:F$98)&gt;10,IF(AND(ISNUMBER('Control Sample Data'!F12),'Control Sample Data'!F12&lt;$B$1, 'Control Sample Data'!F12&gt;0),'Control Sample Data'!F12,$B$1),"")</f>
        <v>33.49</v>
      </c>
      <c r="S13" s="60" t="str">
        <f>IF(SUM('Control Sample Data'!G$3:G$98)&gt;10,IF(AND(ISNUMBER('Control Sample Data'!G12),'Control Sample Data'!G12&lt;$B$1, 'Control Sample Data'!G12&gt;0),'Control Sample Data'!G12,$B$1),"")</f>
        <v/>
      </c>
      <c r="T13" s="60" t="str">
        <f>IF(SUM('Control Sample Data'!H$3:H$98)&gt;10,IF(AND(ISNUMBER('Control Sample Data'!H12),'Control Sample Data'!H12&lt;$B$1, 'Control Sample Data'!H12&gt;0),'Control Sample Data'!H12,$B$1),"")</f>
        <v/>
      </c>
      <c r="U13" s="60" t="str">
        <f>IF(SUM('Control Sample Data'!I$3:I$98)&gt;10,IF(AND(ISNUMBER('Control Sample Data'!I12),'Control Sample Data'!I12&lt;$B$1, 'Control Sample Data'!I12&gt;0),'Control Sample Data'!I12,$B$1),"")</f>
        <v/>
      </c>
      <c r="V13" s="60" t="str">
        <f>IF(SUM('Control Sample Data'!J$3:J$98)&gt;10,IF(AND(ISNUMBER('Control Sample Data'!J12),'Control Sample Data'!J12&lt;$B$1, 'Control Sample Data'!J12&gt;0),'Control Sample Data'!J12,$B$1),"")</f>
        <v/>
      </c>
      <c r="W13" s="60" t="str">
        <f>IF(SUM('Control Sample Data'!K$3:K$98)&gt;10,IF(AND(ISNUMBER('Control Sample Data'!K12),'Control Sample Data'!K12&lt;$B$1, 'Control Sample Data'!K12&gt;0),'Control Sample Data'!K12,$B$1),"")</f>
        <v/>
      </c>
      <c r="X13" s="60" t="str">
        <f>IF(SUM('Control Sample Data'!L$3:L$98)&gt;10,IF(AND(ISNUMBER('Control Sample Data'!L12),'Control Sample Data'!L12&lt;$B$1, 'Control Sample Data'!L12&gt;0),'Control Sample Data'!L12,$B$1),"")</f>
        <v/>
      </c>
      <c r="Y13" s="60" t="str">
        <f>IF(SUM('Control Sample Data'!M$3:M$98)&gt;10,IF(AND(ISNUMBER('Control Sample Data'!M12),'Control Sample Data'!M12&lt;$B$1, 'Control Sample Data'!M12&gt;0),'Control Sample Data'!M12,$B$1),"")</f>
        <v/>
      </c>
      <c r="Z13" s="61" t="str">
        <f>IF(ISERROR(VLOOKUP('Choose Housekeeping Genes'!$C12,Calculations!$C$4:$M$99,2,0)),"",VLOOKUP('Choose Housekeeping Genes'!$C12,Calculations!$C$4:$M$99,2,0))</f>
        <v/>
      </c>
      <c r="AA13" s="61" t="str">
        <f>IF(ISERROR(VLOOKUP('Choose Housekeeping Genes'!$C12,Calculations!$C$4:$M$99,3,0)),"",VLOOKUP('Choose Housekeeping Genes'!$C12,Calculations!$C$4:$M$99,3,0))</f>
        <v/>
      </c>
      <c r="AB13" s="61" t="str">
        <f>IF(ISERROR(VLOOKUP('Choose Housekeeping Genes'!$C12,Calculations!$C$4:$M$99,4,0)),"",VLOOKUP('Choose Housekeeping Genes'!$C12,Calculations!$C$4:$M$99,4,0))</f>
        <v/>
      </c>
      <c r="AC13" s="61" t="str">
        <f>IF(ISERROR(VLOOKUP('Choose Housekeeping Genes'!$C12,Calculations!$C$4:$M$99,5,0)),"",VLOOKUP('Choose Housekeeping Genes'!$C12,Calculations!$C$4:$M$99,5,0))</f>
        <v/>
      </c>
      <c r="AD13" s="61" t="str">
        <f>IF(ISERROR(VLOOKUP('Choose Housekeeping Genes'!$C12,Calculations!$C$4:$M$99,6,0)),"",VLOOKUP('Choose Housekeeping Genes'!$C12,Calculations!$C$4:$M$99,6,0))</f>
        <v/>
      </c>
      <c r="AE13" s="61" t="str">
        <f>IF(ISERROR(VLOOKUP('Choose Housekeeping Genes'!$C12,Calculations!$C$4:$M$99,7,0)),"",VLOOKUP('Choose Housekeeping Genes'!$C12,Calculations!$C$4:$M$99,7,0))</f>
        <v/>
      </c>
      <c r="AF13" s="61" t="str">
        <f>IF(ISERROR(VLOOKUP('Choose Housekeeping Genes'!$C12,Calculations!$C$4:$M$99,8,0)),"",VLOOKUP('Choose Housekeeping Genes'!$C12,Calculations!$C$4:$M$99,8,0))</f>
        <v/>
      </c>
      <c r="AG13" s="61" t="str">
        <f>IF(ISERROR(VLOOKUP('Choose Housekeeping Genes'!$C12,Calculations!$C$4:$M$99,9,0)),"",VLOOKUP('Choose Housekeeping Genes'!$C12,Calculations!$C$4:$M$99,9,0))</f>
        <v/>
      </c>
      <c r="AH13" s="61" t="str">
        <f>IF(ISERROR(VLOOKUP('Choose Housekeeping Genes'!$C12,Calculations!$C$4:$M$99,10,0)),"",VLOOKUP('Choose Housekeeping Genes'!$C12,Calculations!$C$4:$M$99,10,0))</f>
        <v/>
      </c>
      <c r="AI13" s="61" t="str">
        <f>IF(ISERROR(VLOOKUP('Choose Housekeeping Genes'!$C12,Calculations!$C$4:$M$99,11,0)),"",VLOOKUP('Choose Housekeeping Genes'!$C12,Calculations!$C$4:$M$99,11,0))</f>
        <v/>
      </c>
      <c r="AJ13" s="61" t="str">
        <f>IF(ISERROR(VLOOKUP('Choose Housekeeping Genes'!$C12,Calculations!$C$4:$Y$99,14,0)),"",VLOOKUP('Choose Housekeeping Genes'!$C12,Calculations!$C$4:$Y$99,14,0))</f>
        <v/>
      </c>
      <c r="AK13" s="61" t="str">
        <f>IF(ISERROR(VLOOKUP('Choose Housekeeping Genes'!$C12,Calculations!$C$4:$Y$99,15,0)),"",VLOOKUP('Choose Housekeeping Genes'!$C12,Calculations!$C$4:$Y$99,15,0))</f>
        <v/>
      </c>
      <c r="AL13" s="61" t="str">
        <f>IF(ISERROR(VLOOKUP('Choose Housekeeping Genes'!$C12,Calculations!$C$4:$Y$99,16,0)),"",VLOOKUP('Choose Housekeeping Genes'!$C12,Calculations!$C$4:$Y$99,16,0))</f>
        <v/>
      </c>
      <c r="AM13" s="61" t="str">
        <f>IF(ISERROR(VLOOKUP('Choose Housekeeping Genes'!$C12,Calculations!$C$4:$Y$99,17,0)),"",VLOOKUP('Choose Housekeeping Genes'!$C12,Calculations!$C$4:$Y$99,17,0))</f>
        <v/>
      </c>
      <c r="AN13" s="61" t="str">
        <f>IF(ISERROR(VLOOKUP('Choose Housekeeping Genes'!$C12,Calculations!$C$4:$Y$99,18,0)),"",VLOOKUP('Choose Housekeeping Genes'!$C12,Calculations!$C$4:$Y$99,18,0))</f>
        <v/>
      </c>
      <c r="AO13" s="61" t="str">
        <f>IF(ISERROR(VLOOKUP('Choose Housekeeping Genes'!$C12,Calculations!$C$4:$Y$99,19,0)),"",VLOOKUP('Choose Housekeeping Genes'!$C12,Calculations!$C$4:$Y$99,19,0))</f>
        <v/>
      </c>
      <c r="AP13" s="61" t="str">
        <f>IF(ISERROR(VLOOKUP('Choose Housekeeping Genes'!$C12,Calculations!$C$4:$Y$99,20,0)),"",VLOOKUP('Choose Housekeeping Genes'!$C12,Calculations!$C$4:$Y$99,20,0))</f>
        <v/>
      </c>
      <c r="AQ13" s="61" t="str">
        <f>IF(ISERROR(VLOOKUP('Choose Housekeeping Genes'!$C12,Calculations!$C$4:$Y$99,21,0)),"",VLOOKUP('Choose Housekeeping Genes'!$C12,Calculations!$C$4:$Y$99,21,0))</f>
        <v/>
      </c>
      <c r="AR13" s="61" t="str">
        <f>IF(ISERROR(VLOOKUP('Choose Housekeeping Genes'!$C12,Calculations!$C$4:$Y$99,22,0)),"",VLOOKUP('Choose Housekeeping Genes'!$C12,Calculations!$C$4:$Y$99,22,0))</f>
        <v/>
      </c>
      <c r="AS13" s="61" t="str">
        <f>IF(ISERROR(VLOOKUP('Choose Housekeeping Genes'!$C12,Calculations!$C$4:$Y$99,23,0)),"",VLOOKUP('Choose Housekeeping Genes'!$C12,Calculations!$C$4:$Y$99,23,0))</f>
        <v/>
      </c>
      <c r="AT13" s="74">
        <f t="shared" si="0"/>
        <v>5.6900000000000013</v>
      </c>
      <c r="AU13" s="74">
        <f t="shared" si="1"/>
        <v>5.9149999999999991</v>
      </c>
      <c r="AV13" s="74">
        <f t="shared" si="2"/>
        <v>5.6900000000000013</v>
      </c>
      <c r="AW13" s="74" t="str">
        <f t="shared" si="3"/>
        <v/>
      </c>
      <c r="AX13" s="74" t="str">
        <f t="shared" si="4"/>
        <v/>
      </c>
      <c r="AY13" s="74" t="str">
        <f t="shared" si="5"/>
        <v/>
      </c>
      <c r="AZ13" s="74" t="str">
        <f t="shared" si="6"/>
        <v/>
      </c>
      <c r="BA13" s="74" t="str">
        <f t="shared" si="7"/>
        <v/>
      </c>
      <c r="BB13" s="74" t="str">
        <f t="shared" si="8"/>
        <v/>
      </c>
      <c r="BC13" s="74" t="str">
        <f t="shared" si="9"/>
        <v/>
      </c>
      <c r="BD13" s="74">
        <f t="shared" si="10"/>
        <v>9.3133333333333361</v>
      </c>
      <c r="BE13" s="74">
        <f t="shared" si="11"/>
        <v>9.6616666666666653</v>
      </c>
      <c r="BF13" s="74">
        <f t="shared" si="12"/>
        <v>9.0850000000000009</v>
      </c>
      <c r="BG13" s="74" t="str">
        <f t="shared" si="13"/>
        <v/>
      </c>
      <c r="BH13" s="74" t="str">
        <f t="shared" si="14"/>
        <v/>
      </c>
      <c r="BI13" s="74" t="str">
        <f t="shared" si="15"/>
        <v/>
      </c>
      <c r="BJ13" s="74" t="str">
        <f t="shared" si="16"/>
        <v/>
      </c>
      <c r="BK13" s="74" t="str">
        <f t="shared" si="17"/>
        <v/>
      </c>
      <c r="BL13" s="74" t="str">
        <f t="shared" si="18"/>
        <v/>
      </c>
      <c r="BM13" s="74" t="str">
        <f t="shared" si="19"/>
        <v/>
      </c>
      <c r="BN13" s="62">
        <f t="shared" si="21"/>
        <v>5.7650000000000006</v>
      </c>
      <c r="BO13" s="62">
        <f t="shared" si="22"/>
        <v>9.3533333333333335</v>
      </c>
      <c r="BP13" s="9">
        <f t="shared" si="23"/>
        <v>1.9370432811546653E-2</v>
      </c>
      <c r="BQ13" s="9">
        <f t="shared" si="24"/>
        <v>1.6573245958878397E-2</v>
      </c>
      <c r="BR13" s="9">
        <f t="shared" si="25"/>
        <v>1.9370432811546653E-2</v>
      </c>
      <c r="BS13" s="9" t="str">
        <f t="shared" si="26"/>
        <v/>
      </c>
      <c r="BT13" s="9" t="str">
        <f t="shared" si="27"/>
        <v/>
      </c>
      <c r="BU13" s="9" t="str">
        <f t="shared" si="28"/>
        <v/>
      </c>
      <c r="BV13" s="9" t="str">
        <f t="shared" si="29"/>
        <v/>
      </c>
      <c r="BW13" s="9" t="str">
        <f t="shared" si="30"/>
        <v/>
      </c>
      <c r="BX13" s="9" t="str">
        <f t="shared" si="31"/>
        <v/>
      </c>
      <c r="BY13" s="9" t="str">
        <f t="shared" si="32"/>
        <v/>
      </c>
      <c r="BZ13" s="9">
        <f t="shared" si="33"/>
        <v>1.5718362742888844E-3</v>
      </c>
      <c r="CA13" s="9">
        <f t="shared" si="34"/>
        <v>1.2346632606659554E-3</v>
      </c>
      <c r="CB13" s="9">
        <f t="shared" si="35"/>
        <v>1.8413760467153118E-3</v>
      </c>
      <c r="CC13" s="9" t="str">
        <f t="shared" si="36"/>
        <v/>
      </c>
      <c r="CD13" s="9" t="str">
        <f t="shared" si="37"/>
        <v/>
      </c>
      <c r="CE13" s="9" t="str">
        <f t="shared" si="38"/>
        <v/>
      </c>
      <c r="CF13" s="9" t="str">
        <f t="shared" si="39"/>
        <v/>
      </c>
      <c r="CG13" s="9" t="str">
        <f t="shared" si="40"/>
        <v/>
      </c>
      <c r="CH13" s="9" t="str">
        <f t="shared" si="41"/>
        <v/>
      </c>
      <c r="CI13" s="9" t="str">
        <f t="shared" si="42"/>
        <v/>
      </c>
    </row>
    <row r="14" spans="1:87">
      <c r="A14" s="188"/>
      <c r="B14" s="57" t="str">
        <f>IF('Gene Table'!D13="","",'Gene Table'!D13)</f>
        <v>NM_000499</v>
      </c>
      <c r="C14" s="57" t="s">
        <v>1752</v>
      </c>
      <c r="D14" s="60">
        <f>IF(SUM('Test Sample Data'!D$3:D$98)&gt;10,IF(AND(ISNUMBER('Test Sample Data'!D13),'Test Sample Data'!D13&lt;$B$1, 'Test Sample Data'!D13&gt;0),'Test Sample Data'!D13,$B$1),"")</f>
        <v>27.96</v>
      </c>
      <c r="E14" s="60">
        <f>IF(SUM('Test Sample Data'!E$3:E$98)&gt;10,IF(AND(ISNUMBER('Test Sample Data'!E13),'Test Sample Data'!E13&lt;$B$1, 'Test Sample Data'!E13&gt;0),'Test Sample Data'!E13,$B$1),"")</f>
        <v>28</v>
      </c>
      <c r="F14" s="60">
        <f>IF(SUM('Test Sample Data'!F$3:F$98)&gt;10,IF(AND(ISNUMBER('Test Sample Data'!F13),'Test Sample Data'!F13&lt;$B$1, 'Test Sample Data'!F13&gt;0),'Test Sample Data'!F13,$B$1),"")</f>
        <v>27.86</v>
      </c>
      <c r="G14" s="60" t="str">
        <f>IF(SUM('Test Sample Data'!G$3:G$98)&gt;10,IF(AND(ISNUMBER('Test Sample Data'!G13),'Test Sample Data'!G13&lt;$B$1, 'Test Sample Data'!G13&gt;0),'Test Sample Data'!G13,$B$1),"")</f>
        <v/>
      </c>
      <c r="H14" s="60" t="str">
        <f>IF(SUM('Test Sample Data'!H$3:H$98)&gt;10,IF(AND(ISNUMBER('Test Sample Data'!H13),'Test Sample Data'!H13&lt;$B$1, 'Test Sample Data'!H13&gt;0),'Test Sample Data'!H13,$B$1),"")</f>
        <v/>
      </c>
      <c r="I14" s="60" t="str">
        <f>IF(SUM('Test Sample Data'!I$3:I$98)&gt;10,IF(AND(ISNUMBER('Test Sample Data'!I13),'Test Sample Data'!I13&lt;$B$1, 'Test Sample Data'!I13&gt;0),'Test Sample Data'!I13,$B$1),"")</f>
        <v/>
      </c>
      <c r="J14" s="60" t="str">
        <f>IF(SUM('Test Sample Data'!J$3:J$98)&gt;10,IF(AND(ISNUMBER('Test Sample Data'!J13),'Test Sample Data'!J13&lt;$B$1, 'Test Sample Data'!J13&gt;0),'Test Sample Data'!J13,$B$1),"")</f>
        <v/>
      </c>
      <c r="K14" s="60" t="str">
        <f>IF(SUM('Test Sample Data'!K$3:K$98)&gt;10,IF(AND(ISNUMBER('Test Sample Data'!K13),'Test Sample Data'!K13&lt;$B$1, 'Test Sample Data'!K13&gt;0),'Test Sample Data'!K13,$B$1),"")</f>
        <v/>
      </c>
      <c r="L14" s="60" t="str">
        <f>IF(SUM('Test Sample Data'!L$3:L$98)&gt;10,IF(AND(ISNUMBER('Test Sample Data'!L13),'Test Sample Data'!L13&lt;$B$1, 'Test Sample Data'!L13&gt;0),'Test Sample Data'!L13,$B$1),"")</f>
        <v/>
      </c>
      <c r="M14" s="60" t="str">
        <f>IF(SUM('Test Sample Data'!M$3:M$98)&gt;10,IF(AND(ISNUMBER('Test Sample Data'!M13),'Test Sample Data'!M13&lt;$B$1, 'Test Sample Data'!M13&gt;0),'Test Sample Data'!M13,$B$1),"")</f>
        <v/>
      </c>
      <c r="N14" s="60" t="str">
        <f>'Gene Table'!D13</f>
        <v>NM_000499</v>
      </c>
      <c r="O14" s="57" t="s">
        <v>1752</v>
      </c>
      <c r="P14" s="60">
        <f>IF(SUM('Control Sample Data'!D$3:D$98)&gt;10,IF(AND(ISNUMBER('Control Sample Data'!D13),'Control Sample Data'!D13&lt;$B$1, 'Control Sample Data'!D13&gt;0),'Control Sample Data'!D13,$B$1),"")</f>
        <v>31.81</v>
      </c>
      <c r="Q14" s="60">
        <f>IF(SUM('Control Sample Data'!E$3:E$98)&gt;10,IF(AND(ISNUMBER('Control Sample Data'!E13),'Control Sample Data'!E13&lt;$B$1, 'Control Sample Data'!E13&gt;0),'Control Sample Data'!E13,$B$1),"")</f>
        <v>31.96</v>
      </c>
      <c r="R14" s="60">
        <f>IF(SUM('Control Sample Data'!F$3:F$98)&gt;10,IF(AND(ISNUMBER('Control Sample Data'!F13),'Control Sample Data'!F13&lt;$B$1, 'Control Sample Data'!F13&gt;0),'Control Sample Data'!F13,$B$1),"")</f>
        <v>31.83</v>
      </c>
      <c r="S14" s="60" t="str">
        <f>IF(SUM('Control Sample Data'!G$3:G$98)&gt;10,IF(AND(ISNUMBER('Control Sample Data'!G13),'Control Sample Data'!G13&lt;$B$1, 'Control Sample Data'!G13&gt;0),'Control Sample Data'!G13,$B$1),"")</f>
        <v/>
      </c>
      <c r="T14" s="60" t="str">
        <f>IF(SUM('Control Sample Data'!H$3:H$98)&gt;10,IF(AND(ISNUMBER('Control Sample Data'!H13),'Control Sample Data'!H13&lt;$B$1, 'Control Sample Data'!H13&gt;0),'Control Sample Data'!H13,$B$1),"")</f>
        <v/>
      </c>
      <c r="U14" s="60" t="str">
        <f>IF(SUM('Control Sample Data'!I$3:I$98)&gt;10,IF(AND(ISNUMBER('Control Sample Data'!I13),'Control Sample Data'!I13&lt;$B$1, 'Control Sample Data'!I13&gt;0),'Control Sample Data'!I13,$B$1),"")</f>
        <v/>
      </c>
      <c r="V14" s="60" t="str">
        <f>IF(SUM('Control Sample Data'!J$3:J$98)&gt;10,IF(AND(ISNUMBER('Control Sample Data'!J13),'Control Sample Data'!J13&lt;$B$1, 'Control Sample Data'!J13&gt;0),'Control Sample Data'!J13,$B$1),"")</f>
        <v/>
      </c>
      <c r="W14" s="60" t="str">
        <f>IF(SUM('Control Sample Data'!K$3:K$98)&gt;10,IF(AND(ISNUMBER('Control Sample Data'!K13),'Control Sample Data'!K13&lt;$B$1, 'Control Sample Data'!K13&gt;0),'Control Sample Data'!K13,$B$1),"")</f>
        <v/>
      </c>
      <c r="X14" s="60" t="str">
        <f>IF(SUM('Control Sample Data'!L$3:L$98)&gt;10,IF(AND(ISNUMBER('Control Sample Data'!L13),'Control Sample Data'!L13&lt;$B$1, 'Control Sample Data'!L13&gt;0),'Control Sample Data'!L13,$B$1),"")</f>
        <v/>
      </c>
      <c r="Y14" s="60" t="str">
        <f>IF(SUM('Control Sample Data'!M$3:M$98)&gt;10,IF(AND(ISNUMBER('Control Sample Data'!M13),'Control Sample Data'!M13&lt;$B$1, 'Control Sample Data'!M13&gt;0),'Control Sample Data'!M13,$B$1),"")</f>
        <v/>
      </c>
      <c r="Z14" s="61" t="str">
        <f>IF(ISERROR(VLOOKUP('Choose Housekeeping Genes'!$C13,Calculations!$C$4:$M$99,2,0)),"",VLOOKUP('Choose Housekeeping Genes'!$C13,Calculations!$C$4:$M$99,2,0))</f>
        <v/>
      </c>
      <c r="AA14" s="61" t="str">
        <f>IF(ISERROR(VLOOKUP('Choose Housekeeping Genes'!$C13,Calculations!$C$4:$M$99,3,0)),"",VLOOKUP('Choose Housekeeping Genes'!$C13,Calculations!$C$4:$M$99,3,0))</f>
        <v/>
      </c>
      <c r="AB14" s="61" t="str">
        <f>IF(ISERROR(VLOOKUP('Choose Housekeeping Genes'!$C13,Calculations!$C$4:$M$99,4,0)),"",VLOOKUP('Choose Housekeeping Genes'!$C13,Calculations!$C$4:$M$99,4,0))</f>
        <v/>
      </c>
      <c r="AC14" s="61" t="str">
        <f>IF(ISERROR(VLOOKUP('Choose Housekeeping Genes'!$C13,Calculations!$C$4:$M$99,5,0)),"",VLOOKUP('Choose Housekeeping Genes'!$C13,Calculations!$C$4:$M$99,5,0))</f>
        <v/>
      </c>
      <c r="AD14" s="61" t="str">
        <f>IF(ISERROR(VLOOKUP('Choose Housekeeping Genes'!$C13,Calculations!$C$4:$M$99,6,0)),"",VLOOKUP('Choose Housekeeping Genes'!$C13,Calculations!$C$4:$M$99,6,0))</f>
        <v/>
      </c>
      <c r="AE14" s="61" t="str">
        <f>IF(ISERROR(VLOOKUP('Choose Housekeeping Genes'!$C13,Calculations!$C$4:$M$99,7,0)),"",VLOOKUP('Choose Housekeeping Genes'!$C13,Calculations!$C$4:$M$99,7,0))</f>
        <v/>
      </c>
      <c r="AF14" s="61" t="str">
        <f>IF(ISERROR(VLOOKUP('Choose Housekeeping Genes'!$C13,Calculations!$C$4:$M$99,8,0)),"",VLOOKUP('Choose Housekeeping Genes'!$C13,Calculations!$C$4:$M$99,8,0))</f>
        <v/>
      </c>
      <c r="AG14" s="61" t="str">
        <f>IF(ISERROR(VLOOKUP('Choose Housekeeping Genes'!$C13,Calculations!$C$4:$M$99,9,0)),"",VLOOKUP('Choose Housekeeping Genes'!$C13,Calculations!$C$4:$M$99,9,0))</f>
        <v/>
      </c>
      <c r="AH14" s="61" t="str">
        <f>IF(ISERROR(VLOOKUP('Choose Housekeeping Genes'!$C13,Calculations!$C$4:$M$99,10,0)),"",VLOOKUP('Choose Housekeeping Genes'!$C13,Calculations!$C$4:$M$99,10,0))</f>
        <v/>
      </c>
      <c r="AI14" s="61" t="str">
        <f>IF(ISERROR(VLOOKUP('Choose Housekeeping Genes'!$C13,Calculations!$C$4:$M$99,11,0)),"",VLOOKUP('Choose Housekeeping Genes'!$C13,Calculations!$C$4:$M$99,11,0))</f>
        <v/>
      </c>
      <c r="AJ14" s="61" t="str">
        <f>IF(ISERROR(VLOOKUP('Choose Housekeeping Genes'!$C13,Calculations!$C$4:$Y$99,14,0)),"",VLOOKUP('Choose Housekeeping Genes'!$C13,Calculations!$C$4:$Y$99,14,0))</f>
        <v/>
      </c>
      <c r="AK14" s="61" t="str">
        <f>IF(ISERROR(VLOOKUP('Choose Housekeeping Genes'!$C13,Calculations!$C$4:$Y$99,15,0)),"",VLOOKUP('Choose Housekeeping Genes'!$C13,Calculations!$C$4:$Y$99,15,0))</f>
        <v/>
      </c>
      <c r="AL14" s="61" t="str">
        <f>IF(ISERROR(VLOOKUP('Choose Housekeeping Genes'!$C13,Calculations!$C$4:$Y$99,16,0)),"",VLOOKUP('Choose Housekeeping Genes'!$C13,Calculations!$C$4:$Y$99,16,0))</f>
        <v/>
      </c>
      <c r="AM14" s="61" t="str">
        <f>IF(ISERROR(VLOOKUP('Choose Housekeeping Genes'!$C13,Calculations!$C$4:$Y$99,17,0)),"",VLOOKUP('Choose Housekeeping Genes'!$C13,Calculations!$C$4:$Y$99,17,0))</f>
        <v/>
      </c>
      <c r="AN14" s="61" t="str">
        <f>IF(ISERROR(VLOOKUP('Choose Housekeeping Genes'!$C13,Calculations!$C$4:$Y$99,18,0)),"",VLOOKUP('Choose Housekeeping Genes'!$C13,Calculations!$C$4:$Y$99,18,0))</f>
        <v/>
      </c>
      <c r="AO14" s="61" t="str">
        <f>IF(ISERROR(VLOOKUP('Choose Housekeeping Genes'!$C13,Calculations!$C$4:$Y$99,19,0)),"",VLOOKUP('Choose Housekeeping Genes'!$C13,Calculations!$C$4:$Y$99,19,0))</f>
        <v/>
      </c>
      <c r="AP14" s="61" t="str">
        <f>IF(ISERROR(VLOOKUP('Choose Housekeeping Genes'!$C13,Calculations!$C$4:$Y$99,20,0)),"",VLOOKUP('Choose Housekeeping Genes'!$C13,Calculations!$C$4:$Y$99,20,0))</f>
        <v/>
      </c>
      <c r="AQ14" s="61" t="str">
        <f>IF(ISERROR(VLOOKUP('Choose Housekeeping Genes'!$C13,Calculations!$C$4:$Y$99,21,0)),"",VLOOKUP('Choose Housekeeping Genes'!$C13,Calculations!$C$4:$Y$99,21,0))</f>
        <v/>
      </c>
      <c r="AR14" s="61" t="str">
        <f>IF(ISERROR(VLOOKUP('Choose Housekeeping Genes'!$C13,Calculations!$C$4:$Y$99,22,0)),"",VLOOKUP('Choose Housekeeping Genes'!$C13,Calculations!$C$4:$Y$99,22,0))</f>
        <v/>
      </c>
      <c r="AS14" s="61" t="str">
        <f>IF(ISERROR(VLOOKUP('Choose Housekeeping Genes'!$C13,Calculations!$C$4:$Y$99,23,0)),"",VLOOKUP('Choose Housekeeping Genes'!$C13,Calculations!$C$4:$Y$99,23,0))</f>
        <v/>
      </c>
      <c r="AT14" s="74">
        <f t="shared" si="0"/>
        <v>4.9000000000000021</v>
      </c>
      <c r="AU14" s="74">
        <f t="shared" si="1"/>
        <v>4.8550000000000004</v>
      </c>
      <c r="AV14" s="74">
        <f t="shared" si="2"/>
        <v>4.6999999999999993</v>
      </c>
      <c r="AW14" s="74" t="str">
        <f t="shared" si="3"/>
        <v/>
      </c>
      <c r="AX14" s="74" t="str">
        <f t="shared" si="4"/>
        <v/>
      </c>
      <c r="AY14" s="74" t="str">
        <f t="shared" si="5"/>
        <v/>
      </c>
      <c r="AZ14" s="74" t="str">
        <f t="shared" si="6"/>
        <v/>
      </c>
      <c r="BA14" s="74" t="str">
        <f t="shared" si="7"/>
        <v/>
      </c>
      <c r="BB14" s="74" t="str">
        <f t="shared" si="8"/>
        <v/>
      </c>
      <c r="BC14" s="74" t="str">
        <f t="shared" si="9"/>
        <v/>
      </c>
      <c r="BD14" s="74">
        <f t="shared" si="10"/>
        <v>7.5333333333333314</v>
      </c>
      <c r="BE14" s="74">
        <f t="shared" si="11"/>
        <v>7.6516666666666673</v>
      </c>
      <c r="BF14" s="74">
        <f t="shared" si="12"/>
        <v>7.4249999999999972</v>
      </c>
      <c r="BG14" s="74" t="str">
        <f t="shared" si="13"/>
        <v/>
      </c>
      <c r="BH14" s="74" t="str">
        <f t="shared" si="14"/>
        <v/>
      </c>
      <c r="BI14" s="74" t="str">
        <f t="shared" si="15"/>
        <v/>
      </c>
      <c r="BJ14" s="74" t="str">
        <f t="shared" si="16"/>
        <v/>
      </c>
      <c r="BK14" s="74" t="str">
        <f t="shared" si="17"/>
        <v/>
      </c>
      <c r="BL14" s="74" t="str">
        <f t="shared" si="18"/>
        <v/>
      </c>
      <c r="BM14" s="74" t="str">
        <f t="shared" si="19"/>
        <v/>
      </c>
      <c r="BN14" s="62">
        <f t="shared" si="21"/>
        <v>4.8183333333333342</v>
      </c>
      <c r="BO14" s="62">
        <f t="shared" si="22"/>
        <v>7.5366666666666653</v>
      </c>
      <c r="BP14" s="9">
        <f t="shared" si="23"/>
        <v>3.3492920704259119E-2</v>
      </c>
      <c r="BQ14" s="9">
        <f t="shared" si="24"/>
        <v>3.4554082916258395E-2</v>
      </c>
      <c r="BR14" s="9">
        <f t="shared" si="25"/>
        <v>3.8473262917028649E-2</v>
      </c>
      <c r="BS14" s="9" t="str">
        <f t="shared" si="26"/>
        <v/>
      </c>
      <c r="BT14" s="9" t="str">
        <f t="shared" si="27"/>
        <v/>
      </c>
      <c r="BU14" s="9" t="str">
        <f t="shared" si="28"/>
        <v/>
      </c>
      <c r="BV14" s="9" t="str">
        <f t="shared" si="29"/>
        <v/>
      </c>
      <c r="BW14" s="9" t="str">
        <f t="shared" si="30"/>
        <v/>
      </c>
      <c r="BX14" s="9" t="str">
        <f t="shared" si="31"/>
        <v/>
      </c>
      <c r="BY14" s="9" t="str">
        <f t="shared" si="32"/>
        <v/>
      </c>
      <c r="BZ14" s="9">
        <f t="shared" si="33"/>
        <v>5.3980971873741328E-3</v>
      </c>
      <c r="CA14" s="9">
        <f t="shared" si="34"/>
        <v>4.9730040911148297E-3</v>
      </c>
      <c r="CB14" s="9">
        <f t="shared" si="35"/>
        <v>5.8190525903230664E-3</v>
      </c>
      <c r="CC14" s="9" t="str">
        <f t="shared" si="36"/>
        <v/>
      </c>
      <c r="CD14" s="9" t="str">
        <f t="shared" si="37"/>
        <v/>
      </c>
      <c r="CE14" s="9" t="str">
        <f t="shared" si="38"/>
        <v/>
      </c>
      <c r="CF14" s="9" t="str">
        <f t="shared" si="39"/>
        <v/>
      </c>
      <c r="CG14" s="9" t="str">
        <f t="shared" si="40"/>
        <v/>
      </c>
      <c r="CH14" s="9" t="str">
        <f t="shared" si="41"/>
        <v/>
      </c>
      <c r="CI14" s="9" t="str">
        <f t="shared" si="42"/>
        <v/>
      </c>
    </row>
    <row r="15" spans="1:87">
      <c r="A15" s="188"/>
      <c r="B15" s="57" t="str">
        <f>IF('Gene Table'!D14="","",'Gene Table'!D14)</f>
        <v>NM_001071</v>
      </c>
      <c r="C15" s="57" t="s">
        <v>1753</v>
      </c>
      <c r="D15" s="60">
        <f>IF(SUM('Test Sample Data'!D$3:D$98)&gt;10,IF(AND(ISNUMBER('Test Sample Data'!D14),'Test Sample Data'!D14&lt;$B$1, 'Test Sample Data'!D14&gt;0),'Test Sample Data'!D14,$B$1),"")</f>
        <v>25.7</v>
      </c>
      <c r="E15" s="60">
        <f>IF(SUM('Test Sample Data'!E$3:E$98)&gt;10,IF(AND(ISNUMBER('Test Sample Data'!E14),'Test Sample Data'!E14&lt;$B$1, 'Test Sample Data'!E14&gt;0),'Test Sample Data'!E14,$B$1),"")</f>
        <v>25.67</v>
      </c>
      <c r="F15" s="60">
        <f>IF(SUM('Test Sample Data'!F$3:F$98)&gt;10,IF(AND(ISNUMBER('Test Sample Data'!F14),'Test Sample Data'!F14&lt;$B$1, 'Test Sample Data'!F14&gt;0),'Test Sample Data'!F14,$B$1),"")</f>
        <v>25.86</v>
      </c>
      <c r="G15" s="60" t="str">
        <f>IF(SUM('Test Sample Data'!G$3:G$98)&gt;10,IF(AND(ISNUMBER('Test Sample Data'!G14),'Test Sample Data'!G14&lt;$B$1, 'Test Sample Data'!G14&gt;0),'Test Sample Data'!G14,$B$1),"")</f>
        <v/>
      </c>
      <c r="H15" s="60" t="str">
        <f>IF(SUM('Test Sample Data'!H$3:H$98)&gt;10,IF(AND(ISNUMBER('Test Sample Data'!H14),'Test Sample Data'!H14&lt;$B$1, 'Test Sample Data'!H14&gt;0),'Test Sample Data'!H14,$B$1),"")</f>
        <v/>
      </c>
      <c r="I15" s="60" t="str">
        <f>IF(SUM('Test Sample Data'!I$3:I$98)&gt;10,IF(AND(ISNUMBER('Test Sample Data'!I14),'Test Sample Data'!I14&lt;$B$1, 'Test Sample Data'!I14&gt;0),'Test Sample Data'!I14,$B$1),"")</f>
        <v/>
      </c>
      <c r="J15" s="60" t="str">
        <f>IF(SUM('Test Sample Data'!J$3:J$98)&gt;10,IF(AND(ISNUMBER('Test Sample Data'!J14),'Test Sample Data'!J14&lt;$B$1, 'Test Sample Data'!J14&gt;0),'Test Sample Data'!J14,$B$1),"")</f>
        <v/>
      </c>
      <c r="K15" s="60" t="str">
        <f>IF(SUM('Test Sample Data'!K$3:K$98)&gt;10,IF(AND(ISNUMBER('Test Sample Data'!K14),'Test Sample Data'!K14&lt;$B$1, 'Test Sample Data'!K14&gt;0),'Test Sample Data'!K14,$B$1),"")</f>
        <v/>
      </c>
      <c r="L15" s="60" t="str">
        <f>IF(SUM('Test Sample Data'!L$3:L$98)&gt;10,IF(AND(ISNUMBER('Test Sample Data'!L14),'Test Sample Data'!L14&lt;$B$1, 'Test Sample Data'!L14&gt;0),'Test Sample Data'!L14,$B$1),"")</f>
        <v/>
      </c>
      <c r="M15" s="60" t="str">
        <f>IF(SUM('Test Sample Data'!M$3:M$98)&gt;10,IF(AND(ISNUMBER('Test Sample Data'!M14),'Test Sample Data'!M14&lt;$B$1, 'Test Sample Data'!M14&gt;0),'Test Sample Data'!M14,$B$1),"")</f>
        <v/>
      </c>
      <c r="N15" s="60" t="str">
        <f>'Gene Table'!D14</f>
        <v>NM_001071</v>
      </c>
      <c r="O15" s="57" t="s">
        <v>1753</v>
      </c>
      <c r="P15" s="60">
        <f>IF(SUM('Control Sample Data'!D$3:D$98)&gt;10,IF(AND(ISNUMBER('Control Sample Data'!D14),'Control Sample Data'!D14&lt;$B$1, 'Control Sample Data'!D14&gt;0),'Control Sample Data'!D14,$B$1),"")</f>
        <v>31.85</v>
      </c>
      <c r="Q15" s="60">
        <f>IF(SUM('Control Sample Data'!E$3:E$98)&gt;10,IF(AND(ISNUMBER('Control Sample Data'!E14),'Control Sample Data'!E14&lt;$B$1, 'Control Sample Data'!E14&gt;0),'Control Sample Data'!E14,$B$1),"")</f>
        <v>31.97</v>
      </c>
      <c r="R15" s="60">
        <f>IF(SUM('Control Sample Data'!F$3:F$98)&gt;10,IF(AND(ISNUMBER('Control Sample Data'!F14),'Control Sample Data'!F14&lt;$B$1, 'Control Sample Data'!F14&gt;0),'Control Sample Data'!F14,$B$1),"")</f>
        <v>31.82</v>
      </c>
      <c r="S15" s="60" t="str">
        <f>IF(SUM('Control Sample Data'!G$3:G$98)&gt;10,IF(AND(ISNUMBER('Control Sample Data'!G14),'Control Sample Data'!G14&lt;$B$1, 'Control Sample Data'!G14&gt;0),'Control Sample Data'!G14,$B$1),"")</f>
        <v/>
      </c>
      <c r="T15" s="60" t="str">
        <f>IF(SUM('Control Sample Data'!H$3:H$98)&gt;10,IF(AND(ISNUMBER('Control Sample Data'!H14),'Control Sample Data'!H14&lt;$B$1, 'Control Sample Data'!H14&gt;0),'Control Sample Data'!H14,$B$1),"")</f>
        <v/>
      </c>
      <c r="U15" s="60" t="str">
        <f>IF(SUM('Control Sample Data'!I$3:I$98)&gt;10,IF(AND(ISNUMBER('Control Sample Data'!I14),'Control Sample Data'!I14&lt;$B$1, 'Control Sample Data'!I14&gt;0),'Control Sample Data'!I14,$B$1),"")</f>
        <v/>
      </c>
      <c r="V15" s="60" t="str">
        <f>IF(SUM('Control Sample Data'!J$3:J$98)&gt;10,IF(AND(ISNUMBER('Control Sample Data'!J14),'Control Sample Data'!J14&lt;$B$1, 'Control Sample Data'!J14&gt;0),'Control Sample Data'!J14,$B$1),"")</f>
        <v/>
      </c>
      <c r="W15" s="60" t="str">
        <f>IF(SUM('Control Sample Data'!K$3:K$98)&gt;10,IF(AND(ISNUMBER('Control Sample Data'!K14),'Control Sample Data'!K14&lt;$B$1, 'Control Sample Data'!K14&gt;0),'Control Sample Data'!K14,$B$1),"")</f>
        <v/>
      </c>
      <c r="X15" s="60" t="str">
        <f>IF(SUM('Control Sample Data'!L$3:L$98)&gt;10,IF(AND(ISNUMBER('Control Sample Data'!L14),'Control Sample Data'!L14&lt;$B$1, 'Control Sample Data'!L14&gt;0),'Control Sample Data'!L14,$B$1),"")</f>
        <v/>
      </c>
      <c r="Y15" s="60" t="str">
        <f>IF(SUM('Control Sample Data'!M$3:M$98)&gt;10,IF(AND(ISNUMBER('Control Sample Data'!M14),'Control Sample Data'!M14&lt;$B$1, 'Control Sample Data'!M14&gt;0),'Control Sample Data'!M14,$B$1),"")</f>
        <v/>
      </c>
      <c r="Z15" s="61" t="str">
        <f>IF(ISERROR(VLOOKUP('Choose Housekeeping Genes'!$C14,Calculations!$C$4:$M$99,2,0)),"",VLOOKUP('Choose Housekeeping Genes'!$C14,Calculations!$C$4:$M$99,2,0))</f>
        <v/>
      </c>
      <c r="AA15" s="61" t="str">
        <f>IF(ISERROR(VLOOKUP('Choose Housekeeping Genes'!$C14,Calculations!$C$4:$M$99,3,0)),"",VLOOKUP('Choose Housekeeping Genes'!$C14,Calculations!$C$4:$M$99,3,0))</f>
        <v/>
      </c>
      <c r="AB15" s="61" t="str">
        <f>IF(ISERROR(VLOOKUP('Choose Housekeeping Genes'!$C14,Calculations!$C$4:$M$99,4,0)),"",VLOOKUP('Choose Housekeeping Genes'!$C14,Calculations!$C$4:$M$99,4,0))</f>
        <v/>
      </c>
      <c r="AC15" s="61" t="str">
        <f>IF(ISERROR(VLOOKUP('Choose Housekeeping Genes'!$C14,Calculations!$C$4:$M$99,5,0)),"",VLOOKUP('Choose Housekeeping Genes'!$C14,Calculations!$C$4:$M$99,5,0))</f>
        <v/>
      </c>
      <c r="AD15" s="61" t="str">
        <f>IF(ISERROR(VLOOKUP('Choose Housekeeping Genes'!$C14,Calculations!$C$4:$M$99,6,0)),"",VLOOKUP('Choose Housekeeping Genes'!$C14,Calculations!$C$4:$M$99,6,0))</f>
        <v/>
      </c>
      <c r="AE15" s="61" t="str">
        <f>IF(ISERROR(VLOOKUP('Choose Housekeeping Genes'!$C14,Calculations!$C$4:$M$99,7,0)),"",VLOOKUP('Choose Housekeeping Genes'!$C14,Calculations!$C$4:$M$99,7,0))</f>
        <v/>
      </c>
      <c r="AF15" s="61" t="str">
        <f>IF(ISERROR(VLOOKUP('Choose Housekeeping Genes'!$C14,Calculations!$C$4:$M$99,8,0)),"",VLOOKUP('Choose Housekeeping Genes'!$C14,Calculations!$C$4:$M$99,8,0))</f>
        <v/>
      </c>
      <c r="AG15" s="61" t="str">
        <f>IF(ISERROR(VLOOKUP('Choose Housekeeping Genes'!$C14,Calculations!$C$4:$M$99,9,0)),"",VLOOKUP('Choose Housekeeping Genes'!$C14,Calculations!$C$4:$M$99,9,0))</f>
        <v/>
      </c>
      <c r="AH15" s="61" t="str">
        <f>IF(ISERROR(VLOOKUP('Choose Housekeeping Genes'!$C14,Calculations!$C$4:$M$99,10,0)),"",VLOOKUP('Choose Housekeeping Genes'!$C14,Calculations!$C$4:$M$99,10,0))</f>
        <v/>
      </c>
      <c r="AI15" s="61" t="str">
        <f>IF(ISERROR(VLOOKUP('Choose Housekeeping Genes'!$C14,Calculations!$C$4:$M$99,11,0)),"",VLOOKUP('Choose Housekeeping Genes'!$C14,Calculations!$C$4:$M$99,11,0))</f>
        <v/>
      </c>
      <c r="AJ15" s="61" t="str">
        <f>IF(ISERROR(VLOOKUP('Choose Housekeeping Genes'!$C14,Calculations!$C$4:$Y$99,14,0)),"",VLOOKUP('Choose Housekeeping Genes'!$C14,Calculations!$C$4:$Y$99,14,0))</f>
        <v/>
      </c>
      <c r="AK15" s="61" t="str">
        <f>IF(ISERROR(VLOOKUP('Choose Housekeeping Genes'!$C14,Calculations!$C$4:$Y$99,15,0)),"",VLOOKUP('Choose Housekeeping Genes'!$C14,Calculations!$C$4:$Y$99,15,0))</f>
        <v/>
      </c>
      <c r="AL15" s="61" t="str">
        <f>IF(ISERROR(VLOOKUP('Choose Housekeeping Genes'!$C14,Calculations!$C$4:$Y$99,16,0)),"",VLOOKUP('Choose Housekeeping Genes'!$C14,Calculations!$C$4:$Y$99,16,0))</f>
        <v/>
      </c>
      <c r="AM15" s="61" t="str">
        <f>IF(ISERROR(VLOOKUP('Choose Housekeeping Genes'!$C14,Calculations!$C$4:$Y$99,17,0)),"",VLOOKUP('Choose Housekeeping Genes'!$C14,Calculations!$C$4:$Y$99,17,0))</f>
        <v/>
      </c>
      <c r="AN15" s="61" t="str">
        <f>IF(ISERROR(VLOOKUP('Choose Housekeeping Genes'!$C14,Calculations!$C$4:$Y$99,18,0)),"",VLOOKUP('Choose Housekeeping Genes'!$C14,Calculations!$C$4:$Y$99,18,0))</f>
        <v/>
      </c>
      <c r="AO15" s="61" t="str">
        <f>IF(ISERROR(VLOOKUP('Choose Housekeeping Genes'!$C14,Calculations!$C$4:$Y$99,19,0)),"",VLOOKUP('Choose Housekeeping Genes'!$C14,Calculations!$C$4:$Y$99,19,0))</f>
        <v/>
      </c>
      <c r="AP15" s="61" t="str">
        <f>IF(ISERROR(VLOOKUP('Choose Housekeeping Genes'!$C14,Calculations!$C$4:$Y$99,20,0)),"",VLOOKUP('Choose Housekeeping Genes'!$C14,Calculations!$C$4:$Y$99,20,0))</f>
        <v/>
      </c>
      <c r="AQ15" s="61" t="str">
        <f>IF(ISERROR(VLOOKUP('Choose Housekeeping Genes'!$C14,Calculations!$C$4:$Y$99,21,0)),"",VLOOKUP('Choose Housekeeping Genes'!$C14,Calculations!$C$4:$Y$99,21,0))</f>
        <v/>
      </c>
      <c r="AR15" s="61" t="str">
        <f>IF(ISERROR(VLOOKUP('Choose Housekeeping Genes'!$C14,Calculations!$C$4:$Y$99,22,0)),"",VLOOKUP('Choose Housekeeping Genes'!$C14,Calculations!$C$4:$Y$99,22,0))</f>
        <v/>
      </c>
      <c r="AS15" s="61" t="str">
        <f>IF(ISERROR(VLOOKUP('Choose Housekeeping Genes'!$C14,Calculations!$C$4:$Y$99,23,0)),"",VLOOKUP('Choose Housekeeping Genes'!$C14,Calculations!$C$4:$Y$99,23,0))</f>
        <v/>
      </c>
      <c r="AT15" s="74">
        <f t="shared" si="0"/>
        <v>2.6400000000000006</v>
      </c>
      <c r="AU15" s="74">
        <f t="shared" si="1"/>
        <v>2.5250000000000021</v>
      </c>
      <c r="AV15" s="74">
        <f t="shared" si="2"/>
        <v>2.6999999999999993</v>
      </c>
      <c r="AW15" s="74" t="str">
        <f t="shared" si="3"/>
        <v/>
      </c>
      <c r="AX15" s="74" t="str">
        <f t="shared" si="4"/>
        <v/>
      </c>
      <c r="AY15" s="74" t="str">
        <f t="shared" si="5"/>
        <v/>
      </c>
      <c r="AZ15" s="74" t="str">
        <f t="shared" si="6"/>
        <v/>
      </c>
      <c r="BA15" s="74" t="str">
        <f t="shared" si="7"/>
        <v/>
      </c>
      <c r="BB15" s="74" t="str">
        <f t="shared" si="8"/>
        <v/>
      </c>
      <c r="BC15" s="74" t="str">
        <f t="shared" si="9"/>
        <v/>
      </c>
      <c r="BD15" s="74">
        <f t="shared" si="10"/>
        <v>7.5733333333333341</v>
      </c>
      <c r="BE15" s="74">
        <f t="shared" si="11"/>
        <v>7.6616666666666653</v>
      </c>
      <c r="BF15" s="74">
        <f t="shared" si="12"/>
        <v>7.4149999999999991</v>
      </c>
      <c r="BG15" s="74" t="str">
        <f t="shared" si="13"/>
        <v/>
      </c>
      <c r="BH15" s="74" t="str">
        <f t="shared" si="14"/>
        <v/>
      </c>
      <c r="BI15" s="74" t="str">
        <f t="shared" si="15"/>
        <v/>
      </c>
      <c r="BJ15" s="74" t="str">
        <f t="shared" si="16"/>
        <v/>
      </c>
      <c r="BK15" s="74" t="str">
        <f t="shared" si="17"/>
        <v/>
      </c>
      <c r="BL15" s="74" t="str">
        <f t="shared" si="18"/>
        <v/>
      </c>
      <c r="BM15" s="74" t="str">
        <f t="shared" si="19"/>
        <v/>
      </c>
      <c r="BN15" s="62">
        <f t="shared" si="21"/>
        <v>2.6216666666666675</v>
      </c>
      <c r="BO15" s="62">
        <f t="shared" si="22"/>
        <v>7.55</v>
      </c>
      <c r="BP15" s="9">
        <f t="shared" si="23"/>
        <v>0.16042823719536298</v>
      </c>
      <c r="BQ15" s="9">
        <f t="shared" si="24"/>
        <v>0.17373977748029187</v>
      </c>
      <c r="BR15" s="9">
        <f t="shared" si="25"/>
        <v>0.15389305166811462</v>
      </c>
      <c r="BS15" s="9" t="str">
        <f t="shared" si="26"/>
        <v/>
      </c>
      <c r="BT15" s="9" t="str">
        <f t="shared" si="27"/>
        <v/>
      </c>
      <c r="BU15" s="9" t="str">
        <f t="shared" si="28"/>
        <v/>
      </c>
      <c r="BV15" s="9" t="str">
        <f t="shared" si="29"/>
        <v/>
      </c>
      <c r="BW15" s="9" t="str">
        <f t="shared" si="30"/>
        <v/>
      </c>
      <c r="BX15" s="9" t="str">
        <f t="shared" si="31"/>
        <v/>
      </c>
      <c r="BY15" s="9" t="str">
        <f t="shared" si="32"/>
        <v/>
      </c>
      <c r="BZ15" s="9">
        <f t="shared" si="33"/>
        <v>5.2504859359117839E-3</v>
      </c>
      <c r="CA15" s="9">
        <f t="shared" si="34"/>
        <v>4.9386530426638233E-3</v>
      </c>
      <c r="CB15" s="9">
        <f t="shared" si="35"/>
        <v>5.859527301897734E-3</v>
      </c>
      <c r="CC15" s="9" t="str">
        <f t="shared" si="36"/>
        <v/>
      </c>
      <c r="CD15" s="9" t="str">
        <f t="shared" si="37"/>
        <v/>
      </c>
      <c r="CE15" s="9" t="str">
        <f t="shared" si="38"/>
        <v/>
      </c>
      <c r="CF15" s="9" t="str">
        <f t="shared" si="39"/>
        <v/>
      </c>
      <c r="CG15" s="9" t="str">
        <f t="shared" si="40"/>
        <v/>
      </c>
      <c r="CH15" s="9" t="str">
        <f t="shared" si="41"/>
        <v/>
      </c>
      <c r="CI15" s="9" t="str">
        <f t="shared" si="42"/>
        <v/>
      </c>
    </row>
    <row r="16" spans="1:87">
      <c r="A16" s="188"/>
      <c r="B16" s="57" t="str">
        <f>IF('Gene Table'!D15="","",'Gene Table'!D15)</f>
        <v>NM_002542</v>
      </c>
      <c r="C16" s="57" t="s">
        <v>1754</v>
      </c>
      <c r="D16" s="60">
        <f>IF(SUM('Test Sample Data'!D$3:D$98)&gt;10,IF(AND(ISNUMBER('Test Sample Data'!D15),'Test Sample Data'!D15&lt;$B$1, 'Test Sample Data'!D15&gt;0),'Test Sample Data'!D15,$B$1),"")</f>
        <v>26.45</v>
      </c>
      <c r="E16" s="60">
        <f>IF(SUM('Test Sample Data'!E$3:E$98)&gt;10,IF(AND(ISNUMBER('Test Sample Data'!E15),'Test Sample Data'!E15&lt;$B$1, 'Test Sample Data'!E15&gt;0),'Test Sample Data'!E15,$B$1),"")</f>
        <v>26.59</v>
      </c>
      <c r="F16" s="60">
        <f>IF(SUM('Test Sample Data'!F$3:F$98)&gt;10,IF(AND(ISNUMBER('Test Sample Data'!F15),'Test Sample Data'!F15&lt;$B$1, 'Test Sample Data'!F15&gt;0),'Test Sample Data'!F15,$B$1),"")</f>
        <v>26.53</v>
      </c>
      <c r="G16" s="60" t="str">
        <f>IF(SUM('Test Sample Data'!G$3:G$98)&gt;10,IF(AND(ISNUMBER('Test Sample Data'!G15),'Test Sample Data'!G15&lt;$B$1, 'Test Sample Data'!G15&gt;0),'Test Sample Data'!G15,$B$1),"")</f>
        <v/>
      </c>
      <c r="H16" s="60" t="str">
        <f>IF(SUM('Test Sample Data'!H$3:H$98)&gt;10,IF(AND(ISNUMBER('Test Sample Data'!H15),'Test Sample Data'!H15&lt;$B$1, 'Test Sample Data'!H15&gt;0),'Test Sample Data'!H15,$B$1),"")</f>
        <v/>
      </c>
      <c r="I16" s="60" t="str">
        <f>IF(SUM('Test Sample Data'!I$3:I$98)&gt;10,IF(AND(ISNUMBER('Test Sample Data'!I15),'Test Sample Data'!I15&lt;$B$1, 'Test Sample Data'!I15&gt;0),'Test Sample Data'!I15,$B$1),"")</f>
        <v/>
      </c>
      <c r="J16" s="60" t="str">
        <f>IF(SUM('Test Sample Data'!J$3:J$98)&gt;10,IF(AND(ISNUMBER('Test Sample Data'!J15),'Test Sample Data'!J15&lt;$B$1, 'Test Sample Data'!J15&gt;0),'Test Sample Data'!J15,$B$1),"")</f>
        <v/>
      </c>
      <c r="K16" s="60" t="str">
        <f>IF(SUM('Test Sample Data'!K$3:K$98)&gt;10,IF(AND(ISNUMBER('Test Sample Data'!K15),'Test Sample Data'!K15&lt;$B$1, 'Test Sample Data'!K15&gt;0),'Test Sample Data'!K15,$B$1),"")</f>
        <v/>
      </c>
      <c r="L16" s="60" t="str">
        <f>IF(SUM('Test Sample Data'!L$3:L$98)&gt;10,IF(AND(ISNUMBER('Test Sample Data'!L15),'Test Sample Data'!L15&lt;$B$1, 'Test Sample Data'!L15&gt;0),'Test Sample Data'!L15,$B$1),"")</f>
        <v/>
      </c>
      <c r="M16" s="60" t="str">
        <f>IF(SUM('Test Sample Data'!M$3:M$98)&gt;10,IF(AND(ISNUMBER('Test Sample Data'!M15),'Test Sample Data'!M15&lt;$B$1, 'Test Sample Data'!M15&gt;0),'Test Sample Data'!M15,$B$1),"")</f>
        <v/>
      </c>
      <c r="N16" s="60" t="str">
        <f>'Gene Table'!D15</f>
        <v>NM_002542</v>
      </c>
      <c r="O16" s="57" t="s">
        <v>1754</v>
      </c>
      <c r="P16" s="60">
        <f>IF(SUM('Control Sample Data'!D$3:D$98)&gt;10,IF(AND(ISNUMBER('Control Sample Data'!D15),'Control Sample Data'!D15&lt;$B$1, 'Control Sample Data'!D15&gt;0),'Control Sample Data'!D15,$B$1),"")</f>
        <v>31.36</v>
      </c>
      <c r="Q16" s="60">
        <f>IF(SUM('Control Sample Data'!E$3:E$98)&gt;10,IF(AND(ISNUMBER('Control Sample Data'!E15),'Control Sample Data'!E15&lt;$B$1, 'Control Sample Data'!E15&gt;0),'Control Sample Data'!E15,$B$1),"")</f>
        <v>31.73</v>
      </c>
      <c r="R16" s="60">
        <f>IF(SUM('Control Sample Data'!F$3:F$98)&gt;10,IF(AND(ISNUMBER('Control Sample Data'!F15),'Control Sample Data'!F15&lt;$B$1, 'Control Sample Data'!F15&gt;0),'Control Sample Data'!F15,$B$1),"")</f>
        <v>31.76</v>
      </c>
      <c r="S16" s="60" t="str">
        <f>IF(SUM('Control Sample Data'!G$3:G$98)&gt;10,IF(AND(ISNUMBER('Control Sample Data'!G15),'Control Sample Data'!G15&lt;$B$1, 'Control Sample Data'!G15&gt;0),'Control Sample Data'!G15,$B$1),"")</f>
        <v/>
      </c>
      <c r="T16" s="60" t="str">
        <f>IF(SUM('Control Sample Data'!H$3:H$98)&gt;10,IF(AND(ISNUMBER('Control Sample Data'!H15),'Control Sample Data'!H15&lt;$B$1, 'Control Sample Data'!H15&gt;0),'Control Sample Data'!H15,$B$1),"")</f>
        <v/>
      </c>
      <c r="U16" s="60" t="str">
        <f>IF(SUM('Control Sample Data'!I$3:I$98)&gt;10,IF(AND(ISNUMBER('Control Sample Data'!I15),'Control Sample Data'!I15&lt;$B$1, 'Control Sample Data'!I15&gt;0),'Control Sample Data'!I15,$B$1),"")</f>
        <v/>
      </c>
      <c r="V16" s="60" t="str">
        <f>IF(SUM('Control Sample Data'!J$3:J$98)&gt;10,IF(AND(ISNUMBER('Control Sample Data'!J15),'Control Sample Data'!J15&lt;$B$1, 'Control Sample Data'!J15&gt;0),'Control Sample Data'!J15,$B$1),"")</f>
        <v/>
      </c>
      <c r="W16" s="60" t="str">
        <f>IF(SUM('Control Sample Data'!K$3:K$98)&gt;10,IF(AND(ISNUMBER('Control Sample Data'!K15),'Control Sample Data'!K15&lt;$B$1, 'Control Sample Data'!K15&gt;0),'Control Sample Data'!K15,$B$1),"")</f>
        <v/>
      </c>
      <c r="X16" s="60" t="str">
        <f>IF(SUM('Control Sample Data'!L$3:L$98)&gt;10,IF(AND(ISNUMBER('Control Sample Data'!L15),'Control Sample Data'!L15&lt;$B$1, 'Control Sample Data'!L15&gt;0),'Control Sample Data'!L15,$B$1),"")</f>
        <v/>
      </c>
      <c r="Y16" s="60" t="str">
        <f>IF(SUM('Control Sample Data'!M$3:M$98)&gt;10,IF(AND(ISNUMBER('Control Sample Data'!M15),'Control Sample Data'!M15&lt;$B$1, 'Control Sample Data'!M15&gt;0),'Control Sample Data'!M15,$B$1),"")</f>
        <v/>
      </c>
      <c r="Z16" s="61" t="str">
        <f>IF(ISERROR(VLOOKUP('Choose Housekeeping Genes'!$C15,Calculations!$C$4:$M$99,2,0)),"",VLOOKUP('Choose Housekeeping Genes'!$C15,Calculations!$C$4:$M$99,2,0))</f>
        <v/>
      </c>
      <c r="AA16" s="61" t="str">
        <f>IF(ISERROR(VLOOKUP('Choose Housekeeping Genes'!$C15,Calculations!$C$4:$M$99,3,0)),"",VLOOKUP('Choose Housekeeping Genes'!$C15,Calculations!$C$4:$M$99,3,0))</f>
        <v/>
      </c>
      <c r="AB16" s="61" t="str">
        <f>IF(ISERROR(VLOOKUP('Choose Housekeeping Genes'!$C15,Calculations!$C$4:$M$99,4,0)),"",VLOOKUP('Choose Housekeeping Genes'!$C15,Calculations!$C$4:$M$99,4,0))</f>
        <v/>
      </c>
      <c r="AC16" s="61" t="str">
        <f>IF(ISERROR(VLOOKUP('Choose Housekeeping Genes'!$C15,Calculations!$C$4:$M$99,5,0)),"",VLOOKUP('Choose Housekeeping Genes'!$C15,Calculations!$C$4:$M$99,5,0))</f>
        <v/>
      </c>
      <c r="AD16" s="61" t="str">
        <f>IF(ISERROR(VLOOKUP('Choose Housekeeping Genes'!$C15,Calculations!$C$4:$M$99,6,0)),"",VLOOKUP('Choose Housekeeping Genes'!$C15,Calculations!$C$4:$M$99,6,0))</f>
        <v/>
      </c>
      <c r="AE16" s="61" t="str">
        <f>IF(ISERROR(VLOOKUP('Choose Housekeeping Genes'!$C15,Calculations!$C$4:$M$99,7,0)),"",VLOOKUP('Choose Housekeeping Genes'!$C15,Calculations!$C$4:$M$99,7,0))</f>
        <v/>
      </c>
      <c r="AF16" s="61" t="str">
        <f>IF(ISERROR(VLOOKUP('Choose Housekeeping Genes'!$C15,Calculations!$C$4:$M$99,8,0)),"",VLOOKUP('Choose Housekeeping Genes'!$C15,Calculations!$C$4:$M$99,8,0))</f>
        <v/>
      </c>
      <c r="AG16" s="61" t="str">
        <f>IF(ISERROR(VLOOKUP('Choose Housekeeping Genes'!$C15,Calculations!$C$4:$M$99,9,0)),"",VLOOKUP('Choose Housekeeping Genes'!$C15,Calculations!$C$4:$M$99,9,0))</f>
        <v/>
      </c>
      <c r="AH16" s="61" t="str">
        <f>IF(ISERROR(VLOOKUP('Choose Housekeeping Genes'!$C15,Calculations!$C$4:$M$99,10,0)),"",VLOOKUP('Choose Housekeeping Genes'!$C15,Calculations!$C$4:$M$99,10,0))</f>
        <v/>
      </c>
      <c r="AI16" s="61" t="str">
        <f>IF(ISERROR(VLOOKUP('Choose Housekeeping Genes'!$C15,Calculations!$C$4:$M$99,11,0)),"",VLOOKUP('Choose Housekeeping Genes'!$C15,Calculations!$C$4:$M$99,11,0))</f>
        <v/>
      </c>
      <c r="AJ16" s="61" t="str">
        <f>IF(ISERROR(VLOOKUP('Choose Housekeeping Genes'!$C15,Calculations!$C$4:$Y$99,14,0)),"",VLOOKUP('Choose Housekeeping Genes'!$C15,Calculations!$C$4:$Y$99,14,0))</f>
        <v/>
      </c>
      <c r="AK16" s="61" t="str">
        <f>IF(ISERROR(VLOOKUP('Choose Housekeeping Genes'!$C15,Calculations!$C$4:$Y$99,15,0)),"",VLOOKUP('Choose Housekeeping Genes'!$C15,Calculations!$C$4:$Y$99,15,0))</f>
        <v/>
      </c>
      <c r="AL16" s="61" t="str">
        <f>IF(ISERROR(VLOOKUP('Choose Housekeeping Genes'!$C15,Calculations!$C$4:$Y$99,16,0)),"",VLOOKUP('Choose Housekeeping Genes'!$C15,Calculations!$C$4:$Y$99,16,0))</f>
        <v/>
      </c>
      <c r="AM16" s="61" t="str">
        <f>IF(ISERROR(VLOOKUP('Choose Housekeeping Genes'!$C15,Calculations!$C$4:$Y$99,17,0)),"",VLOOKUP('Choose Housekeeping Genes'!$C15,Calculations!$C$4:$Y$99,17,0))</f>
        <v/>
      </c>
      <c r="AN16" s="61" t="str">
        <f>IF(ISERROR(VLOOKUP('Choose Housekeeping Genes'!$C15,Calculations!$C$4:$Y$99,18,0)),"",VLOOKUP('Choose Housekeeping Genes'!$C15,Calculations!$C$4:$Y$99,18,0))</f>
        <v/>
      </c>
      <c r="AO16" s="61" t="str">
        <f>IF(ISERROR(VLOOKUP('Choose Housekeeping Genes'!$C15,Calculations!$C$4:$Y$99,19,0)),"",VLOOKUP('Choose Housekeeping Genes'!$C15,Calculations!$C$4:$Y$99,19,0))</f>
        <v/>
      </c>
      <c r="AP16" s="61" t="str">
        <f>IF(ISERROR(VLOOKUP('Choose Housekeeping Genes'!$C15,Calculations!$C$4:$Y$99,20,0)),"",VLOOKUP('Choose Housekeeping Genes'!$C15,Calculations!$C$4:$Y$99,20,0))</f>
        <v/>
      </c>
      <c r="AQ16" s="61" t="str">
        <f>IF(ISERROR(VLOOKUP('Choose Housekeeping Genes'!$C15,Calculations!$C$4:$Y$99,21,0)),"",VLOOKUP('Choose Housekeeping Genes'!$C15,Calculations!$C$4:$Y$99,21,0))</f>
        <v/>
      </c>
      <c r="AR16" s="61" t="str">
        <f>IF(ISERROR(VLOOKUP('Choose Housekeeping Genes'!$C15,Calculations!$C$4:$Y$99,22,0)),"",VLOOKUP('Choose Housekeeping Genes'!$C15,Calculations!$C$4:$Y$99,22,0))</f>
        <v/>
      </c>
      <c r="AS16" s="61" t="str">
        <f>IF(ISERROR(VLOOKUP('Choose Housekeeping Genes'!$C15,Calculations!$C$4:$Y$99,23,0)),"",VLOOKUP('Choose Housekeeping Genes'!$C15,Calculations!$C$4:$Y$99,23,0))</f>
        <v/>
      </c>
      <c r="AT16" s="74">
        <f t="shared" si="0"/>
        <v>3.3900000000000006</v>
      </c>
      <c r="AU16" s="74">
        <f t="shared" si="1"/>
        <v>3.4450000000000003</v>
      </c>
      <c r="AV16" s="74">
        <f t="shared" si="2"/>
        <v>3.370000000000001</v>
      </c>
      <c r="AW16" s="74" t="str">
        <f t="shared" si="3"/>
        <v/>
      </c>
      <c r="AX16" s="74" t="str">
        <f t="shared" si="4"/>
        <v/>
      </c>
      <c r="AY16" s="74" t="str">
        <f t="shared" si="5"/>
        <v/>
      </c>
      <c r="AZ16" s="74" t="str">
        <f t="shared" si="6"/>
        <v/>
      </c>
      <c r="BA16" s="74" t="str">
        <f t="shared" si="7"/>
        <v/>
      </c>
      <c r="BB16" s="74" t="str">
        <f t="shared" si="8"/>
        <v/>
      </c>
      <c r="BC16" s="74" t="str">
        <f t="shared" si="9"/>
        <v/>
      </c>
      <c r="BD16" s="74">
        <f t="shared" si="10"/>
        <v>7.0833333333333321</v>
      </c>
      <c r="BE16" s="74">
        <f t="shared" si="11"/>
        <v>7.4216666666666669</v>
      </c>
      <c r="BF16" s="74">
        <f t="shared" si="12"/>
        <v>7.3550000000000004</v>
      </c>
      <c r="BG16" s="74" t="str">
        <f t="shared" si="13"/>
        <v/>
      </c>
      <c r="BH16" s="74" t="str">
        <f t="shared" si="14"/>
        <v/>
      </c>
      <c r="BI16" s="74" t="str">
        <f t="shared" si="15"/>
        <v/>
      </c>
      <c r="BJ16" s="74" t="str">
        <f t="shared" si="16"/>
        <v/>
      </c>
      <c r="BK16" s="74" t="str">
        <f t="shared" si="17"/>
        <v/>
      </c>
      <c r="BL16" s="74" t="str">
        <f t="shared" si="18"/>
        <v/>
      </c>
      <c r="BM16" s="74" t="str">
        <f t="shared" si="19"/>
        <v/>
      </c>
      <c r="BN16" s="62">
        <f t="shared" si="21"/>
        <v>3.4016666666666673</v>
      </c>
      <c r="BO16" s="62">
        <f t="shared" si="22"/>
        <v>7.2866666666666662</v>
      </c>
      <c r="BP16" s="9">
        <f t="shared" si="23"/>
        <v>9.5391200560034903E-2</v>
      </c>
      <c r="BQ16" s="9">
        <f t="shared" si="24"/>
        <v>9.1823039579894294E-2</v>
      </c>
      <c r="BR16" s="9">
        <f t="shared" si="25"/>
        <v>9.6722812096399283E-2</v>
      </c>
      <c r="BS16" s="9" t="str">
        <f t="shared" si="26"/>
        <v/>
      </c>
      <c r="BT16" s="9" t="str">
        <f t="shared" si="27"/>
        <v/>
      </c>
      <c r="BU16" s="9" t="str">
        <f t="shared" si="28"/>
        <v/>
      </c>
      <c r="BV16" s="9" t="str">
        <f t="shared" si="29"/>
        <v/>
      </c>
      <c r="BW16" s="9" t="str">
        <f t="shared" si="30"/>
        <v/>
      </c>
      <c r="BX16" s="9" t="str">
        <f t="shared" si="31"/>
        <v/>
      </c>
      <c r="BY16" s="9" t="str">
        <f t="shared" si="32"/>
        <v/>
      </c>
      <c r="BZ16" s="9">
        <f t="shared" si="33"/>
        <v>7.3740180678257376E-3</v>
      </c>
      <c r="CA16" s="9">
        <f t="shared" si="34"/>
        <v>5.8325130007325868E-3</v>
      </c>
      <c r="CB16" s="9">
        <f t="shared" si="35"/>
        <v>6.1083565869421378E-3</v>
      </c>
      <c r="CC16" s="9" t="str">
        <f t="shared" si="36"/>
        <v/>
      </c>
      <c r="CD16" s="9" t="str">
        <f t="shared" si="37"/>
        <v/>
      </c>
      <c r="CE16" s="9" t="str">
        <f t="shared" si="38"/>
        <v/>
      </c>
      <c r="CF16" s="9" t="str">
        <f t="shared" si="39"/>
        <v/>
      </c>
      <c r="CG16" s="9" t="str">
        <f t="shared" si="40"/>
        <v/>
      </c>
      <c r="CH16" s="9" t="str">
        <f t="shared" si="41"/>
        <v/>
      </c>
      <c r="CI16" s="9" t="str">
        <f t="shared" si="42"/>
        <v/>
      </c>
    </row>
    <row r="17" spans="1:87">
      <c r="A17" s="188"/>
      <c r="B17" s="57" t="str">
        <f>IF('Gene Table'!D16="","",'Gene Table'!D16)</f>
        <v>NM_000376</v>
      </c>
      <c r="C17" s="57" t="s">
        <v>1755</v>
      </c>
      <c r="D17" s="60">
        <f>IF(SUM('Test Sample Data'!D$3:D$98)&gt;10,IF(AND(ISNUMBER('Test Sample Data'!D16),'Test Sample Data'!D16&lt;$B$1, 'Test Sample Data'!D16&gt;0),'Test Sample Data'!D16,$B$1),"")</f>
        <v>25.28</v>
      </c>
      <c r="E17" s="60">
        <f>IF(SUM('Test Sample Data'!E$3:E$98)&gt;10,IF(AND(ISNUMBER('Test Sample Data'!E16),'Test Sample Data'!E16&lt;$B$1, 'Test Sample Data'!E16&gt;0),'Test Sample Data'!E16,$B$1),"")</f>
        <v>25.36</v>
      </c>
      <c r="F17" s="60">
        <f>IF(SUM('Test Sample Data'!F$3:F$98)&gt;10,IF(AND(ISNUMBER('Test Sample Data'!F16),'Test Sample Data'!F16&lt;$B$1, 'Test Sample Data'!F16&gt;0),'Test Sample Data'!F16,$B$1),"")</f>
        <v>25.37</v>
      </c>
      <c r="G17" s="60" t="str">
        <f>IF(SUM('Test Sample Data'!G$3:G$98)&gt;10,IF(AND(ISNUMBER('Test Sample Data'!G16),'Test Sample Data'!G16&lt;$B$1, 'Test Sample Data'!G16&gt;0),'Test Sample Data'!G16,$B$1),"")</f>
        <v/>
      </c>
      <c r="H17" s="60" t="str">
        <f>IF(SUM('Test Sample Data'!H$3:H$98)&gt;10,IF(AND(ISNUMBER('Test Sample Data'!H16),'Test Sample Data'!H16&lt;$B$1, 'Test Sample Data'!H16&gt;0),'Test Sample Data'!H16,$B$1),"")</f>
        <v/>
      </c>
      <c r="I17" s="60" t="str">
        <f>IF(SUM('Test Sample Data'!I$3:I$98)&gt;10,IF(AND(ISNUMBER('Test Sample Data'!I16),'Test Sample Data'!I16&lt;$B$1, 'Test Sample Data'!I16&gt;0),'Test Sample Data'!I16,$B$1),"")</f>
        <v/>
      </c>
      <c r="J17" s="60" t="str">
        <f>IF(SUM('Test Sample Data'!J$3:J$98)&gt;10,IF(AND(ISNUMBER('Test Sample Data'!J16),'Test Sample Data'!J16&lt;$B$1, 'Test Sample Data'!J16&gt;0),'Test Sample Data'!J16,$B$1),"")</f>
        <v/>
      </c>
      <c r="K17" s="60" t="str">
        <f>IF(SUM('Test Sample Data'!K$3:K$98)&gt;10,IF(AND(ISNUMBER('Test Sample Data'!K16),'Test Sample Data'!K16&lt;$B$1, 'Test Sample Data'!K16&gt;0),'Test Sample Data'!K16,$B$1),"")</f>
        <v/>
      </c>
      <c r="L17" s="60" t="str">
        <f>IF(SUM('Test Sample Data'!L$3:L$98)&gt;10,IF(AND(ISNUMBER('Test Sample Data'!L16),'Test Sample Data'!L16&lt;$B$1, 'Test Sample Data'!L16&gt;0),'Test Sample Data'!L16,$B$1),"")</f>
        <v/>
      </c>
      <c r="M17" s="60" t="str">
        <f>IF(SUM('Test Sample Data'!M$3:M$98)&gt;10,IF(AND(ISNUMBER('Test Sample Data'!M16),'Test Sample Data'!M16&lt;$B$1, 'Test Sample Data'!M16&gt;0),'Test Sample Data'!M16,$B$1),"")</f>
        <v/>
      </c>
      <c r="N17" s="60" t="str">
        <f>'Gene Table'!D16</f>
        <v>NM_000376</v>
      </c>
      <c r="O17" s="57" t="s">
        <v>1755</v>
      </c>
      <c r="P17" s="60">
        <f>IF(SUM('Control Sample Data'!D$3:D$98)&gt;10,IF(AND(ISNUMBER('Control Sample Data'!D16),'Control Sample Data'!D16&lt;$B$1, 'Control Sample Data'!D16&gt;0),'Control Sample Data'!D16,$B$1),"")</f>
        <v>29.46</v>
      </c>
      <c r="Q17" s="60">
        <f>IF(SUM('Control Sample Data'!E$3:E$98)&gt;10,IF(AND(ISNUMBER('Control Sample Data'!E16),'Control Sample Data'!E16&lt;$B$1, 'Control Sample Data'!E16&gt;0),'Control Sample Data'!E16,$B$1),"")</f>
        <v>29.52</v>
      </c>
      <c r="R17" s="60">
        <f>IF(SUM('Control Sample Data'!F$3:F$98)&gt;10,IF(AND(ISNUMBER('Control Sample Data'!F16),'Control Sample Data'!F16&lt;$B$1, 'Control Sample Data'!F16&gt;0),'Control Sample Data'!F16,$B$1),"")</f>
        <v>29.53</v>
      </c>
      <c r="S17" s="60" t="str">
        <f>IF(SUM('Control Sample Data'!G$3:G$98)&gt;10,IF(AND(ISNUMBER('Control Sample Data'!G16),'Control Sample Data'!G16&lt;$B$1, 'Control Sample Data'!G16&gt;0),'Control Sample Data'!G16,$B$1),"")</f>
        <v/>
      </c>
      <c r="T17" s="60" t="str">
        <f>IF(SUM('Control Sample Data'!H$3:H$98)&gt;10,IF(AND(ISNUMBER('Control Sample Data'!H16),'Control Sample Data'!H16&lt;$B$1, 'Control Sample Data'!H16&gt;0),'Control Sample Data'!H16,$B$1),"")</f>
        <v/>
      </c>
      <c r="U17" s="60" t="str">
        <f>IF(SUM('Control Sample Data'!I$3:I$98)&gt;10,IF(AND(ISNUMBER('Control Sample Data'!I16),'Control Sample Data'!I16&lt;$B$1, 'Control Sample Data'!I16&gt;0),'Control Sample Data'!I16,$B$1),"")</f>
        <v/>
      </c>
      <c r="V17" s="60" t="str">
        <f>IF(SUM('Control Sample Data'!J$3:J$98)&gt;10,IF(AND(ISNUMBER('Control Sample Data'!J16),'Control Sample Data'!J16&lt;$B$1, 'Control Sample Data'!J16&gt;0),'Control Sample Data'!J16,$B$1),"")</f>
        <v/>
      </c>
      <c r="W17" s="60" t="str">
        <f>IF(SUM('Control Sample Data'!K$3:K$98)&gt;10,IF(AND(ISNUMBER('Control Sample Data'!K16),'Control Sample Data'!K16&lt;$B$1, 'Control Sample Data'!K16&gt;0),'Control Sample Data'!K16,$B$1),"")</f>
        <v/>
      </c>
      <c r="X17" s="60" t="str">
        <f>IF(SUM('Control Sample Data'!L$3:L$98)&gt;10,IF(AND(ISNUMBER('Control Sample Data'!L16),'Control Sample Data'!L16&lt;$B$1, 'Control Sample Data'!L16&gt;0),'Control Sample Data'!L16,$B$1),"")</f>
        <v/>
      </c>
      <c r="Y17" s="60" t="str">
        <f>IF(SUM('Control Sample Data'!M$3:M$98)&gt;10,IF(AND(ISNUMBER('Control Sample Data'!M16),'Control Sample Data'!M16&lt;$B$1, 'Control Sample Data'!M16&gt;0),'Control Sample Data'!M16,$B$1),"")</f>
        <v/>
      </c>
      <c r="Z17" s="61" t="str">
        <f>IF(ISERROR(VLOOKUP('Choose Housekeeping Genes'!$C16,Calculations!$C$4:$M$99,2,0)),"",VLOOKUP('Choose Housekeeping Genes'!$C16,Calculations!$C$4:$M$99,2,0))</f>
        <v/>
      </c>
      <c r="AA17" s="61" t="str">
        <f>IF(ISERROR(VLOOKUP('Choose Housekeeping Genes'!$C16,Calculations!$C$4:$M$99,3,0)),"",VLOOKUP('Choose Housekeeping Genes'!$C16,Calculations!$C$4:$M$99,3,0))</f>
        <v/>
      </c>
      <c r="AB17" s="61" t="str">
        <f>IF(ISERROR(VLOOKUP('Choose Housekeeping Genes'!$C16,Calculations!$C$4:$M$99,4,0)),"",VLOOKUP('Choose Housekeeping Genes'!$C16,Calculations!$C$4:$M$99,4,0))</f>
        <v/>
      </c>
      <c r="AC17" s="61" t="str">
        <f>IF(ISERROR(VLOOKUP('Choose Housekeeping Genes'!$C16,Calculations!$C$4:$M$99,5,0)),"",VLOOKUP('Choose Housekeeping Genes'!$C16,Calculations!$C$4:$M$99,5,0))</f>
        <v/>
      </c>
      <c r="AD17" s="61" t="str">
        <f>IF(ISERROR(VLOOKUP('Choose Housekeeping Genes'!$C16,Calculations!$C$4:$M$99,6,0)),"",VLOOKUP('Choose Housekeeping Genes'!$C16,Calculations!$C$4:$M$99,6,0))</f>
        <v/>
      </c>
      <c r="AE17" s="61" t="str">
        <f>IF(ISERROR(VLOOKUP('Choose Housekeeping Genes'!$C16,Calculations!$C$4:$M$99,7,0)),"",VLOOKUP('Choose Housekeeping Genes'!$C16,Calculations!$C$4:$M$99,7,0))</f>
        <v/>
      </c>
      <c r="AF17" s="61" t="str">
        <f>IF(ISERROR(VLOOKUP('Choose Housekeeping Genes'!$C16,Calculations!$C$4:$M$99,8,0)),"",VLOOKUP('Choose Housekeeping Genes'!$C16,Calculations!$C$4:$M$99,8,0))</f>
        <v/>
      </c>
      <c r="AG17" s="61" t="str">
        <f>IF(ISERROR(VLOOKUP('Choose Housekeeping Genes'!$C16,Calculations!$C$4:$M$99,9,0)),"",VLOOKUP('Choose Housekeeping Genes'!$C16,Calculations!$C$4:$M$99,9,0))</f>
        <v/>
      </c>
      <c r="AH17" s="61" t="str">
        <f>IF(ISERROR(VLOOKUP('Choose Housekeeping Genes'!$C16,Calculations!$C$4:$M$99,10,0)),"",VLOOKUP('Choose Housekeeping Genes'!$C16,Calculations!$C$4:$M$99,10,0))</f>
        <v/>
      </c>
      <c r="AI17" s="61" t="str">
        <f>IF(ISERROR(VLOOKUP('Choose Housekeeping Genes'!$C16,Calculations!$C$4:$M$99,11,0)),"",VLOOKUP('Choose Housekeeping Genes'!$C16,Calculations!$C$4:$M$99,11,0))</f>
        <v/>
      </c>
      <c r="AJ17" s="61" t="str">
        <f>IF(ISERROR(VLOOKUP('Choose Housekeeping Genes'!$C16,Calculations!$C$4:$Y$99,14,0)),"",VLOOKUP('Choose Housekeeping Genes'!$C16,Calculations!$C$4:$Y$99,14,0))</f>
        <v/>
      </c>
      <c r="AK17" s="61" t="str">
        <f>IF(ISERROR(VLOOKUP('Choose Housekeeping Genes'!$C16,Calculations!$C$4:$Y$99,15,0)),"",VLOOKUP('Choose Housekeeping Genes'!$C16,Calculations!$C$4:$Y$99,15,0))</f>
        <v/>
      </c>
      <c r="AL17" s="61" t="str">
        <f>IF(ISERROR(VLOOKUP('Choose Housekeeping Genes'!$C16,Calculations!$C$4:$Y$99,16,0)),"",VLOOKUP('Choose Housekeeping Genes'!$C16,Calculations!$C$4:$Y$99,16,0))</f>
        <v/>
      </c>
      <c r="AM17" s="61" t="str">
        <f>IF(ISERROR(VLOOKUP('Choose Housekeeping Genes'!$C16,Calculations!$C$4:$Y$99,17,0)),"",VLOOKUP('Choose Housekeeping Genes'!$C16,Calculations!$C$4:$Y$99,17,0))</f>
        <v/>
      </c>
      <c r="AN17" s="61" t="str">
        <f>IF(ISERROR(VLOOKUP('Choose Housekeeping Genes'!$C16,Calculations!$C$4:$Y$99,18,0)),"",VLOOKUP('Choose Housekeeping Genes'!$C16,Calculations!$C$4:$Y$99,18,0))</f>
        <v/>
      </c>
      <c r="AO17" s="61" t="str">
        <f>IF(ISERROR(VLOOKUP('Choose Housekeeping Genes'!$C16,Calculations!$C$4:$Y$99,19,0)),"",VLOOKUP('Choose Housekeeping Genes'!$C16,Calculations!$C$4:$Y$99,19,0))</f>
        <v/>
      </c>
      <c r="AP17" s="61" t="str">
        <f>IF(ISERROR(VLOOKUP('Choose Housekeeping Genes'!$C16,Calculations!$C$4:$Y$99,20,0)),"",VLOOKUP('Choose Housekeeping Genes'!$C16,Calculations!$C$4:$Y$99,20,0))</f>
        <v/>
      </c>
      <c r="AQ17" s="61" t="str">
        <f>IF(ISERROR(VLOOKUP('Choose Housekeeping Genes'!$C16,Calculations!$C$4:$Y$99,21,0)),"",VLOOKUP('Choose Housekeeping Genes'!$C16,Calculations!$C$4:$Y$99,21,0))</f>
        <v/>
      </c>
      <c r="AR17" s="61" t="str">
        <f>IF(ISERROR(VLOOKUP('Choose Housekeeping Genes'!$C16,Calculations!$C$4:$Y$99,22,0)),"",VLOOKUP('Choose Housekeeping Genes'!$C16,Calculations!$C$4:$Y$99,22,0))</f>
        <v/>
      </c>
      <c r="AS17" s="61" t="str">
        <f>IF(ISERROR(VLOOKUP('Choose Housekeeping Genes'!$C16,Calculations!$C$4:$Y$99,23,0)),"",VLOOKUP('Choose Housekeeping Genes'!$C16,Calculations!$C$4:$Y$99,23,0))</f>
        <v/>
      </c>
      <c r="AT17" s="74">
        <f t="shared" si="0"/>
        <v>2.2200000000000024</v>
      </c>
      <c r="AU17" s="74">
        <f t="shared" si="1"/>
        <v>2.2149999999999999</v>
      </c>
      <c r="AV17" s="74">
        <f t="shared" si="2"/>
        <v>2.2100000000000009</v>
      </c>
      <c r="AW17" s="74" t="str">
        <f t="shared" si="3"/>
        <v/>
      </c>
      <c r="AX17" s="74" t="str">
        <f t="shared" si="4"/>
        <v/>
      </c>
      <c r="AY17" s="74" t="str">
        <f t="shared" si="5"/>
        <v/>
      </c>
      <c r="AZ17" s="74" t="str">
        <f t="shared" si="6"/>
        <v/>
      </c>
      <c r="BA17" s="74" t="str">
        <f t="shared" si="7"/>
        <v/>
      </c>
      <c r="BB17" s="74" t="str">
        <f t="shared" si="8"/>
        <v/>
      </c>
      <c r="BC17" s="74" t="str">
        <f t="shared" si="9"/>
        <v/>
      </c>
      <c r="BD17" s="74">
        <f t="shared" si="10"/>
        <v>5.1833333333333336</v>
      </c>
      <c r="BE17" s="74">
        <f t="shared" si="11"/>
        <v>5.211666666666666</v>
      </c>
      <c r="BF17" s="74">
        <f t="shared" si="12"/>
        <v>5.125</v>
      </c>
      <c r="BG17" s="74" t="str">
        <f t="shared" si="13"/>
        <v/>
      </c>
      <c r="BH17" s="74" t="str">
        <f t="shared" si="14"/>
        <v/>
      </c>
      <c r="BI17" s="74" t="str">
        <f t="shared" si="15"/>
        <v/>
      </c>
      <c r="BJ17" s="74" t="str">
        <f t="shared" si="16"/>
        <v/>
      </c>
      <c r="BK17" s="74" t="str">
        <f t="shared" si="17"/>
        <v/>
      </c>
      <c r="BL17" s="74" t="str">
        <f t="shared" si="18"/>
        <v/>
      </c>
      <c r="BM17" s="74" t="str">
        <f t="shared" si="19"/>
        <v/>
      </c>
      <c r="BN17" s="62">
        <f t="shared" si="21"/>
        <v>2.2150000000000012</v>
      </c>
      <c r="BO17" s="62">
        <f t="shared" si="22"/>
        <v>5.1733333333333329</v>
      </c>
      <c r="BP17" s="9">
        <f t="shared" si="23"/>
        <v>0.21464135910943807</v>
      </c>
      <c r="BQ17" s="9">
        <f t="shared" si="24"/>
        <v>0.21538653992800427</v>
      </c>
      <c r="BR17" s="9">
        <f t="shared" si="25"/>
        <v>0.21613430782696619</v>
      </c>
      <c r="BS17" s="9" t="str">
        <f t="shared" si="26"/>
        <v/>
      </c>
      <c r="BT17" s="9" t="str">
        <f t="shared" si="27"/>
        <v/>
      </c>
      <c r="BU17" s="9" t="str">
        <f t="shared" si="28"/>
        <v/>
      </c>
      <c r="BV17" s="9" t="str">
        <f t="shared" si="29"/>
        <v/>
      </c>
      <c r="BW17" s="9" t="str">
        <f t="shared" si="30"/>
        <v/>
      </c>
      <c r="BX17" s="9" t="str">
        <f t="shared" si="31"/>
        <v/>
      </c>
      <c r="BY17" s="9" t="str">
        <f t="shared" si="32"/>
        <v/>
      </c>
      <c r="BZ17" s="9">
        <f t="shared" si="33"/>
        <v>2.7520808549879636E-2</v>
      </c>
      <c r="CA17" s="9">
        <f t="shared" si="34"/>
        <v>2.6985595481685443E-2</v>
      </c>
      <c r="CB17" s="9">
        <f t="shared" si="35"/>
        <v>2.8656376350145982E-2</v>
      </c>
      <c r="CC17" s="9" t="str">
        <f t="shared" si="36"/>
        <v/>
      </c>
      <c r="CD17" s="9" t="str">
        <f t="shared" si="37"/>
        <v/>
      </c>
      <c r="CE17" s="9" t="str">
        <f t="shared" si="38"/>
        <v/>
      </c>
      <c r="CF17" s="9" t="str">
        <f t="shared" si="39"/>
        <v/>
      </c>
      <c r="CG17" s="9" t="str">
        <f t="shared" si="40"/>
        <v/>
      </c>
      <c r="CH17" s="9" t="str">
        <f t="shared" si="41"/>
        <v/>
      </c>
      <c r="CI17" s="9" t="str">
        <f t="shared" si="42"/>
        <v/>
      </c>
    </row>
    <row r="18" spans="1:87">
      <c r="A18" s="188"/>
      <c r="B18" s="57" t="str">
        <f>IF('Gene Table'!D17="","",'Gene Table'!D17)</f>
        <v>NM_000577</v>
      </c>
      <c r="C18" s="57" t="s">
        <v>1756</v>
      </c>
      <c r="D18" s="60">
        <f>IF(SUM('Test Sample Data'!D$3:D$98)&gt;10,IF(AND(ISNUMBER('Test Sample Data'!D17),'Test Sample Data'!D17&lt;$B$1, 'Test Sample Data'!D17&gt;0),'Test Sample Data'!D17,$B$1),"")</f>
        <v>27.97</v>
      </c>
      <c r="E18" s="60">
        <f>IF(SUM('Test Sample Data'!E$3:E$98)&gt;10,IF(AND(ISNUMBER('Test Sample Data'!E17),'Test Sample Data'!E17&lt;$B$1, 'Test Sample Data'!E17&gt;0),'Test Sample Data'!E17,$B$1),"")</f>
        <v>28.43</v>
      </c>
      <c r="F18" s="60">
        <f>IF(SUM('Test Sample Data'!F$3:F$98)&gt;10,IF(AND(ISNUMBER('Test Sample Data'!F17),'Test Sample Data'!F17&lt;$B$1, 'Test Sample Data'!F17&gt;0),'Test Sample Data'!F17,$B$1),"")</f>
        <v>28.16</v>
      </c>
      <c r="G18" s="60" t="str">
        <f>IF(SUM('Test Sample Data'!G$3:G$98)&gt;10,IF(AND(ISNUMBER('Test Sample Data'!G17),'Test Sample Data'!G17&lt;$B$1, 'Test Sample Data'!G17&gt;0),'Test Sample Data'!G17,$B$1),"")</f>
        <v/>
      </c>
      <c r="H18" s="60" t="str">
        <f>IF(SUM('Test Sample Data'!H$3:H$98)&gt;10,IF(AND(ISNUMBER('Test Sample Data'!H17),'Test Sample Data'!H17&lt;$B$1, 'Test Sample Data'!H17&gt;0),'Test Sample Data'!H17,$B$1),"")</f>
        <v/>
      </c>
      <c r="I18" s="60" t="str">
        <f>IF(SUM('Test Sample Data'!I$3:I$98)&gt;10,IF(AND(ISNUMBER('Test Sample Data'!I17),'Test Sample Data'!I17&lt;$B$1, 'Test Sample Data'!I17&gt;0),'Test Sample Data'!I17,$B$1),"")</f>
        <v/>
      </c>
      <c r="J18" s="60" t="str">
        <f>IF(SUM('Test Sample Data'!J$3:J$98)&gt;10,IF(AND(ISNUMBER('Test Sample Data'!J17),'Test Sample Data'!J17&lt;$B$1, 'Test Sample Data'!J17&gt;0),'Test Sample Data'!J17,$B$1),"")</f>
        <v/>
      </c>
      <c r="K18" s="60" t="str">
        <f>IF(SUM('Test Sample Data'!K$3:K$98)&gt;10,IF(AND(ISNUMBER('Test Sample Data'!K17),'Test Sample Data'!K17&lt;$B$1, 'Test Sample Data'!K17&gt;0),'Test Sample Data'!K17,$B$1),"")</f>
        <v/>
      </c>
      <c r="L18" s="60" t="str">
        <f>IF(SUM('Test Sample Data'!L$3:L$98)&gt;10,IF(AND(ISNUMBER('Test Sample Data'!L17),'Test Sample Data'!L17&lt;$B$1, 'Test Sample Data'!L17&gt;0),'Test Sample Data'!L17,$B$1),"")</f>
        <v/>
      </c>
      <c r="M18" s="60" t="str">
        <f>IF(SUM('Test Sample Data'!M$3:M$98)&gt;10,IF(AND(ISNUMBER('Test Sample Data'!M17),'Test Sample Data'!M17&lt;$B$1, 'Test Sample Data'!M17&gt;0),'Test Sample Data'!M17,$B$1),"")</f>
        <v/>
      </c>
      <c r="N18" s="60" t="str">
        <f>'Gene Table'!D17</f>
        <v>NM_000577</v>
      </c>
      <c r="O18" s="57" t="s">
        <v>1756</v>
      </c>
      <c r="P18" s="60">
        <f>IF(SUM('Control Sample Data'!D$3:D$98)&gt;10,IF(AND(ISNUMBER('Control Sample Data'!D17),'Control Sample Data'!D17&lt;$B$1, 'Control Sample Data'!D17&gt;0),'Control Sample Data'!D17,$B$1),"")</f>
        <v>30.18</v>
      </c>
      <c r="Q18" s="60">
        <f>IF(SUM('Control Sample Data'!E$3:E$98)&gt;10,IF(AND(ISNUMBER('Control Sample Data'!E17),'Control Sample Data'!E17&lt;$B$1, 'Control Sample Data'!E17&gt;0),'Control Sample Data'!E17,$B$1),"")</f>
        <v>30.38</v>
      </c>
      <c r="R18" s="60">
        <f>IF(SUM('Control Sample Data'!F$3:F$98)&gt;10,IF(AND(ISNUMBER('Control Sample Data'!F17),'Control Sample Data'!F17&lt;$B$1, 'Control Sample Data'!F17&gt;0),'Control Sample Data'!F17,$B$1),"")</f>
        <v>30.68</v>
      </c>
      <c r="S18" s="60" t="str">
        <f>IF(SUM('Control Sample Data'!G$3:G$98)&gt;10,IF(AND(ISNUMBER('Control Sample Data'!G17),'Control Sample Data'!G17&lt;$B$1, 'Control Sample Data'!G17&gt;0),'Control Sample Data'!G17,$B$1),"")</f>
        <v/>
      </c>
      <c r="T18" s="60" t="str">
        <f>IF(SUM('Control Sample Data'!H$3:H$98)&gt;10,IF(AND(ISNUMBER('Control Sample Data'!H17),'Control Sample Data'!H17&lt;$B$1, 'Control Sample Data'!H17&gt;0),'Control Sample Data'!H17,$B$1),"")</f>
        <v/>
      </c>
      <c r="U18" s="60" t="str">
        <f>IF(SUM('Control Sample Data'!I$3:I$98)&gt;10,IF(AND(ISNUMBER('Control Sample Data'!I17),'Control Sample Data'!I17&lt;$B$1, 'Control Sample Data'!I17&gt;0),'Control Sample Data'!I17,$B$1),"")</f>
        <v/>
      </c>
      <c r="V18" s="60" t="str">
        <f>IF(SUM('Control Sample Data'!J$3:J$98)&gt;10,IF(AND(ISNUMBER('Control Sample Data'!J17),'Control Sample Data'!J17&lt;$B$1, 'Control Sample Data'!J17&gt;0),'Control Sample Data'!J17,$B$1),"")</f>
        <v/>
      </c>
      <c r="W18" s="60" t="str">
        <f>IF(SUM('Control Sample Data'!K$3:K$98)&gt;10,IF(AND(ISNUMBER('Control Sample Data'!K17),'Control Sample Data'!K17&lt;$B$1, 'Control Sample Data'!K17&gt;0),'Control Sample Data'!K17,$B$1),"")</f>
        <v/>
      </c>
      <c r="X18" s="60" t="str">
        <f>IF(SUM('Control Sample Data'!L$3:L$98)&gt;10,IF(AND(ISNUMBER('Control Sample Data'!L17),'Control Sample Data'!L17&lt;$B$1, 'Control Sample Data'!L17&gt;0),'Control Sample Data'!L17,$B$1),"")</f>
        <v/>
      </c>
      <c r="Y18" s="60" t="str">
        <f>IF(SUM('Control Sample Data'!M$3:M$98)&gt;10,IF(AND(ISNUMBER('Control Sample Data'!M17),'Control Sample Data'!M17&lt;$B$1, 'Control Sample Data'!M17&gt;0),'Control Sample Data'!M17,$B$1),"")</f>
        <v/>
      </c>
      <c r="Z18" s="61" t="str">
        <f>IF(ISERROR(VLOOKUP('Choose Housekeeping Genes'!$C17,Calculations!$C$4:$M$99,2,0)),"",VLOOKUP('Choose Housekeeping Genes'!$C17,Calculations!$C$4:$M$99,2,0))</f>
        <v/>
      </c>
      <c r="AA18" s="61" t="str">
        <f>IF(ISERROR(VLOOKUP('Choose Housekeeping Genes'!$C17,Calculations!$C$4:$M$99,3,0)),"",VLOOKUP('Choose Housekeeping Genes'!$C17,Calculations!$C$4:$M$99,3,0))</f>
        <v/>
      </c>
      <c r="AB18" s="61" t="str">
        <f>IF(ISERROR(VLOOKUP('Choose Housekeeping Genes'!$C17,Calculations!$C$4:$M$99,4,0)),"",VLOOKUP('Choose Housekeeping Genes'!$C17,Calculations!$C$4:$M$99,4,0))</f>
        <v/>
      </c>
      <c r="AC18" s="61" t="str">
        <f>IF(ISERROR(VLOOKUP('Choose Housekeeping Genes'!$C17,Calculations!$C$4:$M$99,5,0)),"",VLOOKUP('Choose Housekeeping Genes'!$C17,Calculations!$C$4:$M$99,5,0))</f>
        <v/>
      </c>
      <c r="AD18" s="61" t="str">
        <f>IF(ISERROR(VLOOKUP('Choose Housekeeping Genes'!$C17,Calculations!$C$4:$M$99,6,0)),"",VLOOKUP('Choose Housekeeping Genes'!$C17,Calculations!$C$4:$M$99,6,0))</f>
        <v/>
      </c>
      <c r="AE18" s="61" t="str">
        <f>IF(ISERROR(VLOOKUP('Choose Housekeeping Genes'!$C17,Calculations!$C$4:$M$99,7,0)),"",VLOOKUP('Choose Housekeeping Genes'!$C17,Calculations!$C$4:$M$99,7,0))</f>
        <v/>
      </c>
      <c r="AF18" s="61" t="str">
        <f>IF(ISERROR(VLOOKUP('Choose Housekeeping Genes'!$C17,Calculations!$C$4:$M$99,8,0)),"",VLOOKUP('Choose Housekeeping Genes'!$C17,Calculations!$C$4:$M$99,8,0))</f>
        <v/>
      </c>
      <c r="AG18" s="61" t="str">
        <f>IF(ISERROR(VLOOKUP('Choose Housekeeping Genes'!$C17,Calculations!$C$4:$M$99,9,0)),"",VLOOKUP('Choose Housekeeping Genes'!$C17,Calculations!$C$4:$M$99,9,0))</f>
        <v/>
      </c>
      <c r="AH18" s="61" t="str">
        <f>IF(ISERROR(VLOOKUP('Choose Housekeeping Genes'!$C17,Calculations!$C$4:$M$99,10,0)),"",VLOOKUP('Choose Housekeeping Genes'!$C17,Calculations!$C$4:$M$99,10,0))</f>
        <v/>
      </c>
      <c r="AI18" s="61" t="str">
        <f>IF(ISERROR(VLOOKUP('Choose Housekeeping Genes'!$C17,Calculations!$C$4:$M$99,11,0)),"",VLOOKUP('Choose Housekeeping Genes'!$C17,Calculations!$C$4:$M$99,11,0))</f>
        <v/>
      </c>
      <c r="AJ18" s="61" t="str">
        <f>IF(ISERROR(VLOOKUP('Choose Housekeeping Genes'!$C17,Calculations!$C$4:$Y$99,14,0)),"",VLOOKUP('Choose Housekeeping Genes'!$C17,Calculations!$C$4:$Y$99,14,0))</f>
        <v/>
      </c>
      <c r="AK18" s="61" t="str">
        <f>IF(ISERROR(VLOOKUP('Choose Housekeeping Genes'!$C17,Calculations!$C$4:$Y$99,15,0)),"",VLOOKUP('Choose Housekeeping Genes'!$C17,Calculations!$C$4:$Y$99,15,0))</f>
        <v/>
      </c>
      <c r="AL18" s="61" t="str">
        <f>IF(ISERROR(VLOOKUP('Choose Housekeeping Genes'!$C17,Calculations!$C$4:$Y$99,16,0)),"",VLOOKUP('Choose Housekeeping Genes'!$C17,Calculations!$C$4:$Y$99,16,0))</f>
        <v/>
      </c>
      <c r="AM18" s="61" t="str">
        <f>IF(ISERROR(VLOOKUP('Choose Housekeeping Genes'!$C17,Calculations!$C$4:$Y$99,17,0)),"",VLOOKUP('Choose Housekeeping Genes'!$C17,Calculations!$C$4:$Y$99,17,0))</f>
        <v/>
      </c>
      <c r="AN18" s="61" t="str">
        <f>IF(ISERROR(VLOOKUP('Choose Housekeeping Genes'!$C17,Calculations!$C$4:$Y$99,18,0)),"",VLOOKUP('Choose Housekeeping Genes'!$C17,Calculations!$C$4:$Y$99,18,0))</f>
        <v/>
      </c>
      <c r="AO18" s="61" t="str">
        <f>IF(ISERROR(VLOOKUP('Choose Housekeeping Genes'!$C17,Calculations!$C$4:$Y$99,19,0)),"",VLOOKUP('Choose Housekeeping Genes'!$C17,Calculations!$C$4:$Y$99,19,0))</f>
        <v/>
      </c>
      <c r="AP18" s="61" t="str">
        <f>IF(ISERROR(VLOOKUP('Choose Housekeeping Genes'!$C17,Calculations!$C$4:$Y$99,20,0)),"",VLOOKUP('Choose Housekeeping Genes'!$C17,Calculations!$C$4:$Y$99,20,0))</f>
        <v/>
      </c>
      <c r="AQ18" s="61" t="str">
        <f>IF(ISERROR(VLOOKUP('Choose Housekeeping Genes'!$C17,Calculations!$C$4:$Y$99,21,0)),"",VLOOKUP('Choose Housekeeping Genes'!$C17,Calculations!$C$4:$Y$99,21,0))</f>
        <v/>
      </c>
      <c r="AR18" s="61" t="str">
        <f>IF(ISERROR(VLOOKUP('Choose Housekeeping Genes'!$C17,Calculations!$C$4:$Y$99,22,0)),"",VLOOKUP('Choose Housekeeping Genes'!$C17,Calculations!$C$4:$Y$99,22,0))</f>
        <v/>
      </c>
      <c r="AS18" s="61" t="str">
        <f>IF(ISERROR(VLOOKUP('Choose Housekeeping Genes'!$C17,Calculations!$C$4:$Y$99,23,0)),"",VLOOKUP('Choose Housekeeping Genes'!$C17,Calculations!$C$4:$Y$99,23,0))</f>
        <v/>
      </c>
      <c r="AT18" s="74">
        <f t="shared" si="0"/>
        <v>4.91</v>
      </c>
      <c r="AU18" s="74">
        <f t="shared" si="1"/>
        <v>5.2850000000000001</v>
      </c>
      <c r="AV18" s="74">
        <f t="shared" si="2"/>
        <v>5</v>
      </c>
      <c r="AW18" s="74" t="str">
        <f t="shared" si="3"/>
        <v/>
      </c>
      <c r="AX18" s="74" t="str">
        <f t="shared" si="4"/>
        <v/>
      </c>
      <c r="AY18" s="74" t="str">
        <f t="shared" si="5"/>
        <v/>
      </c>
      <c r="AZ18" s="74" t="str">
        <f t="shared" si="6"/>
        <v/>
      </c>
      <c r="BA18" s="74" t="str">
        <f t="shared" si="7"/>
        <v/>
      </c>
      <c r="BB18" s="74" t="str">
        <f t="shared" si="8"/>
        <v/>
      </c>
      <c r="BC18" s="74" t="str">
        <f t="shared" si="9"/>
        <v/>
      </c>
      <c r="BD18" s="74">
        <f t="shared" si="10"/>
        <v>5.9033333333333324</v>
      </c>
      <c r="BE18" s="74">
        <f t="shared" si="11"/>
        <v>6.0716666666666654</v>
      </c>
      <c r="BF18" s="74">
        <f t="shared" si="12"/>
        <v>6.2749999999999986</v>
      </c>
      <c r="BG18" s="74" t="str">
        <f t="shared" si="13"/>
        <v/>
      </c>
      <c r="BH18" s="74" t="str">
        <f t="shared" si="14"/>
        <v/>
      </c>
      <c r="BI18" s="74" t="str">
        <f t="shared" si="15"/>
        <v/>
      </c>
      <c r="BJ18" s="74" t="str">
        <f t="shared" si="16"/>
        <v/>
      </c>
      <c r="BK18" s="74" t="str">
        <f t="shared" si="17"/>
        <v/>
      </c>
      <c r="BL18" s="74" t="str">
        <f t="shared" si="18"/>
        <v/>
      </c>
      <c r="BM18" s="74" t="str">
        <f t="shared" si="19"/>
        <v/>
      </c>
      <c r="BN18" s="62">
        <f t="shared" si="21"/>
        <v>5.0650000000000004</v>
      </c>
      <c r="BO18" s="62">
        <f t="shared" si="22"/>
        <v>6.0833333333333321</v>
      </c>
      <c r="BP18" s="9">
        <f t="shared" si="23"/>
        <v>3.32615682016675E-2</v>
      </c>
      <c r="BQ18" s="9">
        <f t="shared" si="24"/>
        <v>2.5648175275328072E-2</v>
      </c>
      <c r="BR18" s="9">
        <f t="shared" si="25"/>
        <v>3.125E-2</v>
      </c>
      <c r="BS18" s="9" t="str">
        <f t="shared" si="26"/>
        <v/>
      </c>
      <c r="BT18" s="9" t="str">
        <f t="shared" si="27"/>
        <v/>
      </c>
      <c r="BU18" s="9" t="str">
        <f t="shared" si="28"/>
        <v/>
      </c>
      <c r="BV18" s="9" t="str">
        <f t="shared" si="29"/>
        <v/>
      </c>
      <c r="BW18" s="9" t="str">
        <f t="shared" si="30"/>
        <v/>
      </c>
      <c r="BX18" s="9" t="str">
        <f t="shared" si="31"/>
        <v/>
      </c>
      <c r="BY18" s="9" t="str">
        <f t="shared" si="32"/>
        <v/>
      </c>
      <c r="BZ18" s="9">
        <f t="shared" si="33"/>
        <v>1.6707812477839673E-2</v>
      </c>
      <c r="CA18" s="9">
        <f t="shared" si="34"/>
        <v>1.4867782858122978E-2</v>
      </c>
      <c r="CB18" s="9">
        <f t="shared" si="35"/>
        <v>1.2913286221159576E-2</v>
      </c>
      <c r="CC18" s="9" t="str">
        <f t="shared" si="36"/>
        <v/>
      </c>
      <c r="CD18" s="9" t="str">
        <f t="shared" si="37"/>
        <v/>
      </c>
      <c r="CE18" s="9" t="str">
        <f t="shared" si="38"/>
        <v/>
      </c>
      <c r="CF18" s="9" t="str">
        <f t="shared" si="39"/>
        <v/>
      </c>
      <c r="CG18" s="9" t="str">
        <f t="shared" si="40"/>
        <v/>
      </c>
      <c r="CH18" s="9" t="str">
        <f t="shared" si="41"/>
        <v/>
      </c>
      <c r="CI18" s="9" t="str">
        <f t="shared" si="42"/>
        <v/>
      </c>
    </row>
    <row r="19" spans="1:87">
      <c r="A19" s="188"/>
      <c r="B19" s="57" t="str">
        <f>IF('Gene Table'!D18="","",'Gene Table'!D18)</f>
        <v>NM_000572</v>
      </c>
      <c r="C19" s="57" t="s">
        <v>1757</v>
      </c>
      <c r="D19" s="60">
        <f>IF(SUM('Test Sample Data'!D$3:D$98)&gt;10,IF(AND(ISNUMBER('Test Sample Data'!D18),'Test Sample Data'!D18&lt;$B$1, 'Test Sample Data'!D18&gt;0),'Test Sample Data'!D18,$B$1),"")</f>
        <v>26.9</v>
      </c>
      <c r="E19" s="60">
        <f>IF(SUM('Test Sample Data'!E$3:E$98)&gt;10,IF(AND(ISNUMBER('Test Sample Data'!E18),'Test Sample Data'!E18&lt;$B$1, 'Test Sample Data'!E18&gt;0),'Test Sample Data'!E18,$B$1),"")</f>
        <v>27.42</v>
      </c>
      <c r="F19" s="60">
        <f>IF(SUM('Test Sample Data'!F$3:F$98)&gt;10,IF(AND(ISNUMBER('Test Sample Data'!F18),'Test Sample Data'!F18&lt;$B$1, 'Test Sample Data'!F18&gt;0),'Test Sample Data'!F18,$B$1),"")</f>
        <v>27.3</v>
      </c>
      <c r="G19" s="60" t="str">
        <f>IF(SUM('Test Sample Data'!G$3:G$98)&gt;10,IF(AND(ISNUMBER('Test Sample Data'!G18),'Test Sample Data'!G18&lt;$B$1, 'Test Sample Data'!G18&gt;0),'Test Sample Data'!G18,$B$1),"")</f>
        <v/>
      </c>
      <c r="H19" s="60" t="str">
        <f>IF(SUM('Test Sample Data'!H$3:H$98)&gt;10,IF(AND(ISNUMBER('Test Sample Data'!H18),'Test Sample Data'!H18&lt;$B$1, 'Test Sample Data'!H18&gt;0),'Test Sample Data'!H18,$B$1),"")</f>
        <v/>
      </c>
      <c r="I19" s="60" t="str">
        <f>IF(SUM('Test Sample Data'!I$3:I$98)&gt;10,IF(AND(ISNUMBER('Test Sample Data'!I18),'Test Sample Data'!I18&lt;$B$1, 'Test Sample Data'!I18&gt;0),'Test Sample Data'!I18,$B$1),"")</f>
        <v/>
      </c>
      <c r="J19" s="60" t="str">
        <f>IF(SUM('Test Sample Data'!J$3:J$98)&gt;10,IF(AND(ISNUMBER('Test Sample Data'!J18),'Test Sample Data'!J18&lt;$B$1, 'Test Sample Data'!J18&gt;0),'Test Sample Data'!J18,$B$1),"")</f>
        <v/>
      </c>
      <c r="K19" s="60" t="str">
        <f>IF(SUM('Test Sample Data'!K$3:K$98)&gt;10,IF(AND(ISNUMBER('Test Sample Data'!K18),'Test Sample Data'!K18&lt;$B$1, 'Test Sample Data'!K18&gt;0),'Test Sample Data'!K18,$B$1),"")</f>
        <v/>
      </c>
      <c r="L19" s="60" t="str">
        <f>IF(SUM('Test Sample Data'!L$3:L$98)&gt;10,IF(AND(ISNUMBER('Test Sample Data'!L18),'Test Sample Data'!L18&lt;$B$1, 'Test Sample Data'!L18&gt;0),'Test Sample Data'!L18,$B$1),"")</f>
        <v/>
      </c>
      <c r="M19" s="60" t="str">
        <f>IF(SUM('Test Sample Data'!M$3:M$98)&gt;10,IF(AND(ISNUMBER('Test Sample Data'!M18),'Test Sample Data'!M18&lt;$B$1, 'Test Sample Data'!M18&gt;0),'Test Sample Data'!M18,$B$1),"")</f>
        <v/>
      </c>
      <c r="N19" s="60" t="str">
        <f>'Gene Table'!D18</f>
        <v>NM_000572</v>
      </c>
      <c r="O19" s="57" t="s">
        <v>1757</v>
      </c>
      <c r="P19" s="60">
        <f>IF(SUM('Control Sample Data'!D$3:D$98)&gt;10,IF(AND(ISNUMBER('Control Sample Data'!D18),'Control Sample Data'!D18&lt;$B$1, 'Control Sample Data'!D18&gt;0),'Control Sample Data'!D18,$B$1),"")</f>
        <v>28.29</v>
      </c>
      <c r="Q19" s="60">
        <f>IF(SUM('Control Sample Data'!E$3:E$98)&gt;10,IF(AND(ISNUMBER('Control Sample Data'!E18),'Control Sample Data'!E18&lt;$B$1, 'Control Sample Data'!E18&gt;0),'Control Sample Data'!E18,$B$1),"")</f>
        <v>28.44</v>
      </c>
      <c r="R19" s="60">
        <f>IF(SUM('Control Sample Data'!F$3:F$98)&gt;10,IF(AND(ISNUMBER('Control Sample Data'!F18),'Control Sample Data'!F18&lt;$B$1, 'Control Sample Data'!F18&gt;0),'Control Sample Data'!F18,$B$1),"")</f>
        <v>28.68</v>
      </c>
      <c r="S19" s="60" t="str">
        <f>IF(SUM('Control Sample Data'!G$3:G$98)&gt;10,IF(AND(ISNUMBER('Control Sample Data'!G18),'Control Sample Data'!G18&lt;$B$1, 'Control Sample Data'!G18&gt;0),'Control Sample Data'!G18,$B$1),"")</f>
        <v/>
      </c>
      <c r="T19" s="60" t="str">
        <f>IF(SUM('Control Sample Data'!H$3:H$98)&gt;10,IF(AND(ISNUMBER('Control Sample Data'!H18),'Control Sample Data'!H18&lt;$B$1, 'Control Sample Data'!H18&gt;0),'Control Sample Data'!H18,$B$1),"")</f>
        <v/>
      </c>
      <c r="U19" s="60" t="str">
        <f>IF(SUM('Control Sample Data'!I$3:I$98)&gt;10,IF(AND(ISNUMBER('Control Sample Data'!I18),'Control Sample Data'!I18&lt;$B$1, 'Control Sample Data'!I18&gt;0),'Control Sample Data'!I18,$B$1),"")</f>
        <v/>
      </c>
      <c r="V19" s="60" t="str">
        <f>IF(SUM('Control Sample Data'!J$3:J$98)&gt;10,IF(AND(ISNUMBER('Control Sample Data'!J18),'Control Sample Data'!J18&lt;$B$1, 'Control Sample Data'!J18&gt;0),'Control Sample Data'!J18,$B$1),"")</f>
        <v/>
      </c>
      <c r="W19" s="60" t="str">
        <f>IF(SUM('Control Sample Data'!K$3:K$98)&gt;10,IF(AND(ISNUMBER('Control Sample Data'!K18),'Control Sample Data'!K18&lt;$B$1, 'Control Sample Data'!K18&gt;0),'Control Sample Data'!K18,$B$1),"")</f>
        <v/>
      </c>
      <c r="X19" s="60" t="str">
        <f>IF(SUM('Control Sample Data'!L$3:L$98)&gt;10,IF(AND(ISNUMBER('Control Sample Data'!L18),'Control Sample Data'!L18&lt;$B$1, 'Control Sample Data'!L18&gt;0),'Control Sample Data'!L18,$B$1),"")</f>
        <v/>
      </c>
      <c r="Y19" s="60" t="str">
        <f>IF(SUM('Control Sample Data'!M$3:M$98)&gt;10,IF(AND(ISNUMBER('Control Sample Data'!M18),'Control Sample Data'!M18&lt;$B$1, 'Control Sample Data'!M18&gt;0),'Control Sample Data'!M18,$B$1),"")</f>
        <v/>
      </c>
      <c r="Z19" s="61" t="str">
        <f>IF(ISERROR(VLOOKUP('Choose Housekeeping Genes'!$C18,Calculations!$C$4:$M$99,2,0)),"",VLOOKUP('Choose Housekeeping Genes'!$C18,Calculations!$C$4:$M$99,2,0))</f>
        <v/>
      </c>
      <c r="AA19" s="61" t="str">
        <f>IF(ISERROR(VLOOKUP('Choose Housekeeping Genes'!$C18,Calculations!$C$4:$M$99,3,0)),"",VLOOKUP('Choose Housekeeping Genes'!$C18,Calculations!$C$4:$M$99,3,0))</f>
        <v/>
      </c>
      <c r="AB19" s="61" t="str">
        <f>IF(ISERROR(VLOOKUP('Choose Housekeeping Genes'!$C18,Calculations!$C$4:$M$99,4,0)),"",VLOOKUP('Choose Housekeeping Genes'!$C18,Calculations!$C$4:$M$99,4,0))</f>
        <v/>
      </c>
      <c r="AC19" s="61" t="str">
        <f>IF(ISERROR(VLOOKUP('Choose Housekeeping Genes'!$C18,Calculations!$C$4:$M$99,5,0)),"",VLOOKUP('Choose Housekeeping Genes'!$C18,Calculations!$C$4:$M$99,5,0))</f>
        <v/>
      </c>
      <c r="AD19" s="61" t="str">
        <f>IF(ISERROR(VLOOKUP('Choose Housekeeping Genes'!$C18,Calculations!$C$4:$M$99,6,0)),"",VLOOKUP('Choose Housekeeping Genes'!$C18,Calculations!$C$4:$M$99,6,0))</f>
        <v/>
      </c>
      <c r="AE19" s="61" t="str">
        <f>IF(ISERROR(VLOOKUP('Choose Housekeeping Genes'!$C18,Calculations!$C$4:$M$99,7,0)),"",VLOOKUP('Choose Housekeeping Genes'!$C18,Calculations!$C$4:$M$99,7,0))</f>
        <v/>
      </c>
      <c r="AF19" s="61" t="str">
        <f>IF(ISERROR(VLOOKUP('Choose Housekeeping Genes'!$C18,Calculations!$C$4:$M$99,8,0)),"",VLOOKUP('Choose Housekeeping Genes'!$C18,Calculations!$C$4:$M$99,8,0))</f>
        <v/>
      </c>
      <c r="AG19" s="61" t="str">
        <f>IF(ISERROR(VLOOKUP('Choose Housekeeping Genes'!$C18,Calculations!$C$4:$M$99,9,0)),"",VLOOKUP('Choose Housekeeping Genes'!$C18,Calculations!$C$4:$M$99,9,0))</f>
        <v/>
      </c>
      <c r="AH19" s="61" t="str">
        <f>IF(ISERROR(VLOOKUP('Choose Housekeeping Genes'!$C18,Calculations!$C$4:$M$99,10,0)),"",VLOOKUP('Choose Housekeeping Genes'!$C18,Calculations!$C$4:$M$99,10,0))</f>
        <v/>
      </c>
      <c r="AI19" s="61" t="str">
        <f>IF(ISERROR(VLOOKUP('Choose Housekeeping Genes'!$C18,Calculations!$C$4:$M$99,11,0)),"",VLOOKUP('Choose Housekeeping Genes'!$C18,Calculations!$C$4:$M$99,11,0))</f>
        <v/>
      </c>
      <c r="AJ19" s="61" t="str">
        <f>IF(ISERROR(VLOOKUP('Choose Housekeeping Genes'!$C18,Calculations!$C$4:$Y$99,14,0)),"",VLOOKUP('Choose Housekeeping Genes'!$C18,Calculations!$C$4:$Y$99,14,0))</f>
        <v/>
      </c>
      <c r="AK19" s="61" t="str">
        <f>IF(ISERROR(VLOOKUP('Choose Housekeeping Genes'!$C18,Calculations!$C$4:$Y$99,15,0)),"",VLOOKUP('Choose Housekeeping Genes'!$C18,Calculations!$C$4:$Y$99,15,0))</f>
        <v/>
      </c>
      <c r="AL19" s="61" t="str">
        <f>IF(ISERROR(VLOOKUP('Choose Housekeeping Genes'!$C18,Calculations!$C$4:$Y$99,16,0)),"",VLOOKUP('Choose Housekeeping Genes'!$C18,Calculations!$C$4:$Y$99,16,0))</f>
        <v/>
      </c>
      <c r="AM19" s="61" t="str">
        <f>IF(ISERROR(VLOOKUP('Choose Housekeeping Genes'!$C18,Calculations!$C$4:$Y$99,17,0)),"",VLOOKUP('Choose Housekeeping Genes'!$C18,Calculations!$C$4:$Y$99,17,0))</f>
        <v/>
      </c>
      <c r="AN19" s="61" t="str">
        <f>IF(ISERROR(VLOOKUP('Choose Housekeeping Genes'!$C18,Calculations!$C$4:$Y$99,18,0)),"",VLOOKUP('Choose Housekeeping Genes'!$C18,Calculations!$C$4:$Y$99,18,0))</f>
        <v/>
      </c>
      <c r="AO19" s="61" t="str">
        <f>IF(ISERROR(VLOOKUP('Choose Housekeeping Genes'!$C18,Calculations!$C$4:$Y$99,19,0)),"",VLOOKUP('Choose Housekeeping Genes'!$C18,Calculations!$C$4:$Y$99,19,0))</f>
        <v/>
      </c>
      <c r="AP19" s="61" t="str">
        <f>IF(ISERROR(VLOOKUP('Choose Housekeeping Genes'!$C18,Calculations!$C$4:$Y$99,20,0)),"",VLOOKUP('Choose Housekeeping Genes'!$C18,Calculations!$C$4:$Y$99,20,0))</f>
        <v/>
      </c>
      <c r="AQ19" s="61" t="str">
        <f>IF(ISERROR(VLOOKUP('Choose Housekeeping Genes'!$C18,Calculations!$C$4:$Y$99,21,0)),"",VLOOKUP('Choose Housekeeping Genes'!$C18,Calculations!$C$4:$Y$99,21,0))</f>
        <v/>
      </c>
      <c r="AR19" s="61" t="str">
        <f>IF(ISERROR(VLOOKUP('Choose Housekeeping Genes'!$C18,Calculations!$C$4:$Y$99,22,0)),"",VLOOKUP('Choose Housekeeping Genes'!$C18,Calculations!$C$4:$Y$99,22,0))</f>
        <v/>
      </c>
      <c r="AS19" s="61" t="str">
        <f>IF(ISERROR(VLOOKUP('Choose Housekeeping Genes'!$C18,Calculations!$C$4:$Y$99,23,0)),"",VLOOKUP('Choose Housekeeping Genes'!$C18,Calculations!$C$4:$Y$99,23,0))</f>
        <v/>
      </c>
      <c r="AT19" s="74">
        <f t="shared" si="0"/>
        <v>3.84</v>
      </c>
      <c r="AU19" s="74">
        <f t="shared" si="1"/>
        <v>4.2750000000000021</v>
      </c>
      <c r="AV19" s="74">
        <f t="shared" si="2"/>
        <v>4.1400000000000006</v>
      </c>
      <c r="AW19" s="74" t="str">
        <f t="shared" si="3"/>
        <v/>
      </c>
      <c r="AX19" s="74" t="str">
        <f t="shared" si="4"/>
        <v/>
      </c>
      <c r="AY19" s="74" t="str">
        <f t="shared" si="5"/>
        <v/>
      </c>
      <c r="AZ19" s="74" t="str">
        <f t="shared" si="6"/>
        <v/>
      </c>
      <c r="BA19" s="74" t="str">
        <f t="shared" si="7"/>
        <v/>
      </c>
      <c r="BB19" s="74" t="str">
        <f t="shared" si="8"/>
        <v/>
      </c>
      <c r="BC19" s="74" t="str">
        <f t="shared" si="9"/>
        <v/>
      </c>
      <c r="BD19" s="74">
        <f t="shared" si="10"/>
        <v>4.0133333333333319</v>
      </c>
      <c r="BE19" s="74">
        <f t="shared" si="11"/>
        <v>4.1316666666666677</v>
      </c>
      <c r="BF19" s="74">
        <f t="shared" si="12"/>
        <v>4.2749999999999986</v>
      </c>
      <c r="BG19" s="74" t="str">
        <f t="shared" si="13"/>
        <v/>
      </c>
      <c r="BH19" s="74" t="str">
        <f t="shared" si="14"/>
        <v/>
      </c>
      <c r="BI19" s="74" t="str">
        <f t="shared" si="15"/>
        <v/>
      </c>
      <c r="BJ19" s="74" t="str">
        <f t="shared" si="16"/>
        <v/>
      </c>
      <c r="BK19" s="74" t="str">
        <f t="shared" si="17"/>
        <v/>
      </c>
      <c r="BL19" s="74" t="str">
        <f t="shared" si="18"/>
        <v/>
      </c>
      <c r="BM19" s="74" t="str">
        <f t="shared" si="19"/>
        <v/>
      </c>
      <c r="BN19" s="62">
        <f t="shared" si="21"/>
        <v>4.0850000000000009</v>
      </c>
      <c r="BO19" s="62">
        <f t="shared" si="22"/>
        <v>4.1399999999999997</v>
      </c>
      <c r="BP19" s="9">
        <f t="shared" si="23"/>
        <v>6.9830446129513765E-2</v>
      </c>
      <c r="BQ19" s="9">
        <f t="shared" si="24"/>
        <v>5.1653144884638152E-2</v>
      </c>
      <c r="BR19" s="9">
        <f t="shared" si="25"/>
        <v>5.6719947207322541E-2</v>
      </c>
      <c r="BS19" s="9" t="str">
        <f t="shared" si="26"/>
        <v/>
      </c>
      <c r="BT19" s="9" t="str">
        <f t="shared" si="27"/>
        <v/>
      </c>
      <c r="BU19" s="9" t="str">
        <f t="shared" si="28"/>
        <v/>
      </c>
      <c r="BV19" s="9" t="str">
        <f t="shared" si="29"/>
        <v/>
      </c>
      <c r="BW19" s="9" t="str">
        <f t="shared" si="30"/>
        <v/>
      </c>
      <c r="BX19" s="9" t="str">
        <f t="shared" si="31"/>
        <v/>
      </c>
      <c r="BY19" s="9" t="str">
        <f t="shared" si="32"/>
        <v/>
      </c>
      <c r="BZ19" s="9">
        <f t="shared" si="33"/>
        <v>6.1925038329076899E-2</v>
      </c>
      <c r="CA19" s="9">
        <f t="shared" si="34"/>
        <v>5.7048522518866294E-2</v>
      </c>
      <c r="CB19" s="9">
        <f t="shared" si="35"/>
        <v>5.1653144884638298E-2</v>
      </c>
      <c r="CC19" s="9" t="str">
        <f t="shared" si="36"/>
        <v/>
      </c>
      <c r="CD19" s="9" t="str">
        <f t="shared" si="37"/>
        <v/>
      </c>
      <c r="CE19" s="9" t="str">
        <f t="shared" si="38"/>
        <v/>
      </c>
      <c r="CF19" s="9" t="str">
        <f t="shared" si="39"/>
        <v/>
      </c>
      <c r="CG19" s="9" t="str">
        <f t="shared" si="40"/>
        <v/>
      </c>
      <c r="CH19" s="9" t="str">
        <f t="shared" si="41"/>
        <v/>
      </c>
      <c r="CI19" s="9" t="str">
        <f t="shared" si="42"/>
        <v/>
      </c>
    </row>
    <row r="20" spans="1:87">
      <c r="A20" s="188"/>
      <c r="B20" s="57" t="str">
        <f>IF('Gene Table'!D19="","",'Gene Table'!D19)</f>
        <v>NM_000015</v>
      </c>
      <c r="C20" s="57" t="s">
        <v>1758</v>
      </c>
      <c r="D20" s="60">
        <f>IF(SUM('Test Sample Data'!D$3:D$98)&gt;10,IF(AND(ISNUMBER('Test Sample Data'!D19),'Test Sample Data'!D19&lt;$B$1, 'Test Sample Data'!D19&gt;0),'Test Sample Data'!D19,$B$1),"")</f>
        <v>33.1</v>
      </c>
      <c r="E20" s="60">
        <f>IF(SUM('Test Sample Data'!E$3:E$98)&gt;10,IF(AND(ISNUMBER('Test Sample Data'!E19),'Test Sample Data'!E19&lt;$B$1, 'Test Sample Data'!E19&gt;0),'Test Sample Data'!E19,$B$1),"")</f>
        <v>33.29</v>
      </c>
      <c r="F20" s="60">
        <f>IF(SUM('Test Sample Data'!F$3:F$98)&gt;10,IF(AND(ISNUMBER('Test Sample Data'!F19),'Test Sample Data'!F19&lt;$B$1, 'Test Sample Data'!F19&gt;0),'Test Sample Data'!F19,$B$1),"")</f>
        <v>32.83</v>
      </c>
      <c r="G20" s="60" t="str">
        <f>IF(SUM('Test Sample Data'!G$3:G$98)&gt;10,IF(AND(ISNUMBER('Test Sample Data'!G19),'Test Sample Data'!G19&lt;$B$1, 'Test Sample Data'!G19&gt;0),'Test Sample Data'!G19,$B$1),"")</f>
        <v/>
      </c>
      <c r="H20" s="60" t="str">
        <f>IF(SUM('Test Sample Data'!H$3:H$98)&gt;10,IF(AND(ISNUMBER('Test Sample Data'!H19),'Test Sample Data'!H19&lt;$B$1, 'Test Sample Data'!H19&gt;0),'Test Sample Data'!H19,$B$1),"")</f>
        <v/>
      </c>
      <c r="I20" s="60" t="str">
        <f>IF(SUM('Test Sample Data'!I$3:I$98)&gt;10,IF(AND(ISNUMBER('Test Sample Data'!I19),'Test Sample Data'!I19&lt;$B$1, 'Test Sample Data'!I19&gt;0),'Test Sample Data'!I19,$B$1),"")</f>
        <v/>
      </c>
      <c r="J20" s="60" t="str">
        <f>IF(SUM('Test Sample Data'!J$3:J$98)&gt;10,IF(AND(ISNUMBER('Test Sample Data'!J19),'Test Sample Data'!J19&lt;$B$1, 'Test Sample Data'!J19&gt;0),'Test Sample Data'!J19,$B$1),"")</f>
        <v/>
      </c>
      <c r="K20" s="60" t="str">
        <f>IF(SUM('Test Sample Data'!K$3:K$98)&gt;10,IF(AND(ISNUMBER('Test Sample Data'!K19),'Test Sample Data'!K19&lt;$B$1, 'Test Sample Data'!K19&gt;0),'Test Sample Data'!K19,$B$1),"")</f>
        <v/>
      </c>
      <c r="L20" s="60" t="str">
        <f>IF(SUM('Test Sample Data'!L$3:L$98)&gt;10,IF(AND(ISNUMBER('Test Sample Data'!L19),'Test Sample Data'!L19&lt;$B$1, 'Test Sample Data'!L19&gt;0),'Test Sample Data'!L19,$B$1),"")</f>
        <v/>
      </c>
      <c r="M20" s="60" t="str">
        <f>IF(SUM('Test Sample Data'!M$3:M$98)&gt;10,IF(AND(ISNUMBER('Test Sample Data'!M19),'Test Sample Data'!M19&lt;$B$1, 'Test Sample Data'!M19&gt;0),'Test Sample Data'!M19,$B$1),"")</f>
        <v/>
      </c>
      <c r="N20" s="60" t="str">
        <f>'Gene Table'!D19</f>
        <v>NM_000015</v>
      </c>
      <c r="O20" s="57" t="s">
        <v>1758</v>
      </c>
      <c r="P20" s="60">
        <f>IF(SUM('Control Sample Data'!D$3:D$98)&gt;10,IF(AND(ISNUMBER('Control Sample Data'!D19),'Control Sample Data'!D19&lt;$B$1, 'Control Sample Data'!D19&gt;0),'Control Sample Data'!D19,$B$1),"")</f>
        <v>34.200000000000003</v>
      </c>
      <c r="Q20" s="60">
        <f>IF(SUM('Control Sample Data'!E$3:E$98)&gt;10,IF(AND(ISNUMBER('Control Sample Data'!E19),'Control Sample Data'!E19&lt;$B$1, 'Control Sample Data'!E19&gt;0),'Control Sample Data'!E19,$B$1),"")</f>
        <v>34.06</v>
      </c>
      <c r="R20" s="60">
        <f>IF(SUM('Control Sample Data'!F$3:F$98)&gt;10,IF(AND(ISNUMBER('Control Sample Data'!F19),'Control Sample Data'!F19&lt;$B$1, 'Control Sample Data'!F19&gt;0),'Control Sample Data'!F19,$B$1),"")</f>
        <v>34.04</v>
      </c>
      <c r="S20" s="60" t="str">
        <f>IF(SUM('Control Sample Data'!G$3:G$98)&gt;10,IF(AND(ISNUMBER('Control Sample Data'!G19),'Control Sample Data'!G19&lt;$B$1, 'Control Sample Data'!G19&gt;0),'Control Sample Data'!G19,$B$1),"")</f>
        <v/>
      </c>
      <c r="T20" s="60" t="str">
        <f>IF(SUM('Control Sample Data'!H$3:H$98)&gt;10,IF(AND(ISNUMBER('Control Sample Data'!H19),'Control Sample Data'!H19&lt;$B$1, 'Control Sample Data'!H19&gt;0),'Control Sample Data'!H19,$B$1),"")</f>
        <v/>
      </c>
      <c r="U20" s="60" t="str">
        <f>IF(SUM('Control Sample Data'!I$3:I$98)&gt;10,IF(AND(ISNUMBER('Control Sample Data'!I19),'Control Sample Data'!I19&lt;$B$1, 'Control Sample Data'!I19&gt;0),'Control Sample Data'!I19,$B$1),"")</f>
        <v/>
      </c>
      <c r="V20" s="60" t="str">
        <f>IF(SUM('Control Sample Data'!J$3:J$98)&gt;10,IF(AND(ISNUMBER('Control Sample Data'!J19),'Control Sample Data'!J19&lt;$B$1, 'Control Sample Data'!J19&gt;0),'Control Sample Data'!J19,$B$1),"")</f>
        <v/>
      </c>
      <c r="W20" s="60" t="str">
        <f>IF(SUM('Control Sample Data'!K$3:K$98)&gt;10,IF(AND(ISNUMBER('Control Sample Data'!K19),'Control Sample Data'!K19&lt;$B$1, 'Control Sample Data'!K19&gt;0),'Control Sample Data'!K19,$B$1),"")</f>
        <v/>
      </c>
      <c r="X20" s="60" t="str">
        <f>IF(SUM('Control Sample Data'!L$3:L$98)&gt;10,IF(AND(ISNUMBER('Control Sample Data'!L19),'Control Sample Data'!L19&lt;$B$1, 'Control Sample Data'!L19&gt;0),'Control Sample Data'!L19,$B$1),"")</f>
        <v/>
      </c>
      <c r="Y20" s="60" t="str">
        <f>IF(SUM('Control Sample Data'!M$3:M$98)&gt;10,IF(AND(ISNUMBER('Control Sample Data'!M19),'Control Sample Data'!M19&lt;$B$1, 'Control Sample Data'!M19&gt;0),'Control Sample Data'!M19,$B$1),"")</f>
        <v/>
      </c>
      <c r="Z20" s="61" t="str">
        <f>IF(ISERROR(VLOOKUP('Choose Housekeeping Genes'!$C19,Calculations!$C$4:$M$99,2,0)),"",VLOOKUP('Choose Housekeeping Genes'!$C19,Calculations!$C$4:$M$99,2,0))</f>
        <v/>
      </c>
      <c r="AA20" s="61" t="str">
        <f>IF(ISERROR(VLOOKUP('Choose Housekeeping Genes'!$C19,Calculations!$C$4:$M$99,3,0)),"",VLOOKUP('Choose Housekeeping Genes'!$C19,Calculations!$C$4:$M$99,3,0))</f>
        <v/>
      </c>
      <c r="AB20" s="61" t="str">
        <f>IF(ISERROR(VLOOKUP('Choose Housekeeping Genes'!$C19,Calculations!$C$4:$M$99,4,0)),"",VLOOKUP('Choose Housekeeping Genes'!$C19,Calculations!$C$4:$M$99,4,0))</f>
        <v/>
      </c>
      <c r="AC20" s="61" t="str">
        <f>IF(ISERROR(VLOOKUP('Choose Housekeeping Genes'!$C19,Calculations!$C$4:$M$99,5,0)),"",VLOOKUP('Choose Housekeeping Genes'!$C19,Calculations!$C$4:$M$99,5,0))</f>
        <v/>
      </c>
      <c r="AD20" s="61" t="str">
        <f>IF(ISERROR(VLOOKUP('Choose Housekeeping Genes'!$C19,Calculations!$C$4:$M$99,6,0)),"",VLOOKUP('Choose Housekeeping Genes'!$C19,Calculations!$C$4:$M$99,6,0))</f>
        <v/>
      </c>
      <c r="AE20" s="61" t="str">
        <f>IF(ISERROR(VLOOKUP('Choose Housekeeping Genes'!$C19,Calculations!$C$4:$M$99,7,0)),"",VLOOKUP('Choose Housekeeping Genes'!$C19,Calculations!$C$4:$M$99,7,0))</f>
        <v/>
      </c>
      <c r="AF20" s="61" t="str">
        <f>IF(ISERROR(VLOOKUP('Choose Housekeeping Genes'!$C19,Calculations!$C$4:$M$99,8,0)),"",VLOOKUP('Choose Housekeeping Genes'!$C19,Calculations!$C$4:$M$99,8,0))</f>
        <v/>
      </c>
      <c r="AG20" s="61" t="str">
        <f>IF(ISERROR(VLOOKUP('Choose Housekeeping Genes'!$C19,Calculations!$C$4:$M$99,9,0)),"",VLOOKUP('Choose Housekeeping Genes'!$C19,Calculations!$C$4:$M$99,9,0))</f>
        <v/>
      </c>
      <c r="AH20" s="61" t="str">
        <f>IF(ISERROR(VLOOKUP('Choose Housekeeping Genes'!$C19,Calculations!$C$4:$M$99,10,0)),"",VLOOKUP('Choose Housekeeping Genes'!$C19,Calculations!$C$4:$M$99,10,0))</f>
        <v/>
      </c>
      <c r="AI20" s="61" t="str">
        <f>IF(ISERROR(VLOOKUP('Choose Housekeeping Genes'!$C19,Calculations!$C$4:$M$99,11,0)),"",VLOOKUP('Choose Housekeeping Genes'!$C19,Calculations!$C$4:$M$99,11,0))</f>
        <v/>
      </c>
      <c r="AJ20" s="61" t="str">
        <f>IF(ISERROR(VLOOKUP('Choose Housekeeping Genes'!$C19,Calculations!$C$4:$Y$99,14,0)),"",VLOOKUP('Choose Housekeeping Genes'!$C19,Calculations!$C$4:$Y$99,14,0))</f>
        <v/>
      </c>
      <c r="AK20" s="61" t="str">
        <f>IF(ISERROR(VLOOKUP('Choose Housekeeping Genes'!$C19,Calculations!$C$4:$Y$99,15,0)),"",VLOOKUP('Choose Housekeeping Genes'!$C19,Calculations!$C$4:$Y$99,15,0))</f>
        <v/>
      </c>
      <c r="AL20" s="61" t="str">
        <f>IF(ISERROR(VLOOKUP('Choose Housekeeping Genes'!$C19,Calculations!$C$4:$Y$99,16,0)),"",VLOOKUP('Choose Housekeeping Genes'!$C19,Calculations!$C$4:$Y$99,16,0))</f>
        <v/>
      </c>
      <c r="AM20" s="61" t="str">
        <f>IF(ISERROR(VLOOKUP('Choose Housekeeping Genes'!$C19,Calculations!$C$4:$Y$99,17,0)),"",VLOOKUP('Choose Housekeeping Genes'!$C19,Calculations!$C$4:$Y$99,17,0))</f>
        <v/>
      </c>
      <c r="AN20" s="61" t="str">
        <f>IF(ISERROR(VLOOKUP('Choose Housekeeping Genes'!$C19,Calculations!$C$4:$Y$99,18,0)),"",VLOOKUP('Choose Housekeeping Genes'!$C19,Calculations!$C$4:$Y$99,18,0))</f>
        <v/>
      </c>
      <c r="AO20" s="61" t="str">
        <f>IF(ISERROR(VLOOKUP('Choose Housekeeping Genes'!$C19,Calculations!$C$4:$Y$99,19,0)),"",VLOOKUP('Choose Housekeeping Genes'!$C19,Calculations!$C$4:$Y$99,19,0))</f>
        <v/>
      </c>
      <c r="AP20" s="61" t="str">
        <f>IF(ISERROR(VLOOKUP('Choose Housekeeping Genes'!$C19,Calculations!$C$4:$Y$99,20,0)),"",VLOOKUP('Choose Housekeeping Genes'!$C19,Calculations!$C$4:$Y$99,20,0))</f>
        <v/>
      </c>
      <c r="AQ20" s="61" t="str">
        <f>IF(ISERROR(VLOOKUP('Choose Housekeeping Genes'!$C19,Calculations!$C$4:$Y$99,21,0)),"",VLOOKUP('Choose Housekeeping Genes'!$C19,Calculations!$C$4:$Y$99,21,0))</f>
        <v/>
      </c>
      <c r="AR20" s="61" t="str">
        <f>IF(ISERROR(VLOOKUP('Choose Housekeeping Genes'!$C19,Calculations!$C$4:$Y$99,22,0)),"",VLOOKUP('Choose Housekeeping Genes'!$C19,Calculations!$C$4:$Y$99,22,0))</f>
        <v/>
      </c>
      <c r="AS20" s="61" t="str">
        <f>IF(ISERROR(VLOOKUP('Choose Housekeeping Genes'!$C19,Calculations!$C$4:$Y$99,23,0)),"",VLOOKUP('Choose Housekeeping Genes'!$C19,Calculations!$C$4:$Y$99,23,0))</f>
        <v/>
      </c>
      <c r="AT20" s="74">
        <f t="shared" si="0"/>
        <v>10.040000000000003</v>
      </c>
      <c r="AU20" s="74">
        <f t="shared" si="1"/>
        <v>10.145</v>
      </c>
      <c r="AV20" s="74">
        <f t="shared" si="2"/>
        <v>9.6699999999999982</v>
      </c>
      <c r="AW20" s="74" t="str">
        <f t="shared" si="3"/>
        <v/>
      </c>
      <c r="AX20" s="74" t="str">
        <f t="shared" si="4"/>
        <v/>
      </c>
      <c r="AY20" s="74" t="str">
        <f t="shared" si="5"/>
        <v/>
      </c>
      <c r="AZ20" s="74" t="str">
        <f t="shared" si="6"/>
        <v/>
      </c>
      <c r="BA20" s="74" t="str">
        <f t="shared" si="7"/>
        <v/>
      </c>
      <c r="BB20" s="74" t="str">
        <f t="shared" si="8"/>
        <v/>
      </c>
      <c r="BC20" s="74" t="str">
        <f t="shared" si="9"/>
        <v/>
      </c>
      <c r="BD20" s="74">
        <f t="shared" si="10"/>
        <v>9.9233333333333356</v>
      </c>
      <c r="BE20" s="74">
        <f t="shared" si="11"/>
        <v>9.7516666666666687</v>
      </c>
      <c r="BF20" s="74">
        <f t="shared" si="12"/>
        <v>9.634999999999998</v>
      </c>
      <c r="BG20" s="74" t="str">
        <f t="shared" si="13"/>
        <v/>
      </c>
      <c r="BH20" s="74" t="str">
        <f t="shared" si="14"/>
        <v/>
      </c>
      <c r="BI20" s="74" t="str">
        <f t="shared" si="15"/>
        <v/>
      </c>
      <c r="BJ20" s="74" t="str">
        <f t="shared" si="16"/>
        <v/>
      </c>
      <c r="BK20" s="74" t="str">
        <f t="shared" si="17"/>
        <v/>
      </c>
      <c r="BL20" s="74" t="str">
        <f t="shared" si="18"/>
        <v/>
      </c>
      <c r="BM20" s="74" t="str">
        <f t="shared" si="19"/>
        <v/>
      </c>
      <c r="BN20" s="62">
        <f t="shared" si="21"/>
        <v>9.9516666666666662</v>
      </c>
      <c r="BO20" s="62">
        <f t="shared" si="22"/>
        <v>9.7700000000000014</v>
      </c>
      <c r="BP20" s="9">
        <f t="shared" si="23"/>
        <v>9.4985834708230825E-4</v>
      </c>
      <c r="BQ20" s="9">
        <f t="shared" si="24"/>
        <v>8.8318298589950021E-4</v>
      </c>
      <c r="BR20" s="9">
        <f t="shared" si="25"/>
        <v>1.2275521235564752E-3</v>
      </c>
      <c r="BS20" s="9" t="str">
        <f t="shared" si="26"/>
        <v/>
      </c>
      <c r="BT20" s="9" t="str">
        <f t="shared" si="27"/>
        <v/>
      </c>
      <c r="BU20" s="9" t="str">
        <f t="shared" si="28"/>
        <v/>
      </c>
      <c r="BV20" s="9" t="str">
        <f t="shared" si="29"/>
        <v/>
      </c>
      <c r="BW20" s="9" t="str">
        <f t="shared" si="30"/>
        <v/>
      </c>
      <c r="BX20" s="9" t="str">
        <f t="shared" si="31"/>
        <v/>
      </c>
      <c r="BY20" s="9" t="str">
        <f t="shared" si="32"/>
        <v/>
      </c>
      <c r="BZ20" s="9">
        <f t="shared" si="33"/>
        <v>1.0298619428867303E-3</v>
      </c>
      <c r="CA20" s="9">
        <f t="shared" si="34"/>
        <v>1.1599942210144118E-3</v>
      </c>
      <c r="CB20" s="9">
        <f t="shared" si="35"/>
        <v>1.2576969038181906E-3</v>
      </c>
      <c r="CC20" s="9" t="str">
        <f t="shared" si="36"/>
        <v/>
      </c>
      <c r="CD20" s="9" t="str">
        <f t="shared" si="37"/>
        <v/>
      </c>
      <c r="CE20" s="9" t="str">
        <f t="shared" si="38"/>
        <v/>
      </c>
      <c r="CF20" s="9" t="str">
        <f t="shared" si="39"/>
        <v/>
      </c>
      <c r="CG20" s="9" t="str">
        <f t="shared" si="40"/>
        <v/>
      </c>
      <c r="CH20" s="9" t="str">
        <f t="shared" si="41"/>
        <v/>
      </c>
      <c r="CI20" s="9" t="str">
        <f t="shared" si="42"/>
        <v/>
      </c>
    </row>
    <row r="21" spans="1:87">
      <c r="A21" s="188"/>
      <c r="B21" s="57" t="str">
        <f>IF('Gene Table'!D20="","",'Gene Table'!D20)</f>
        <v>NM_005432</v>
      </c>
      <c r="C21" s="57" t="s">
        <v>1759</v>
      </c>
      <c r="D21" s="60">
        <f>IF(SUM('Test Sample Data'!D$3:D$98)&gt;10,IF(AND(ISNUMBER('Test Sample Data'!D20),'Test Sample Data'!D20&lt;$B$1, 'Test Sample Data'!D20&gt;0),'Test Sample Data'!D20,$B$1),"")</f>
        <v>24.03</v>
      </c>
      <c r="E21" s="60">
        <f>IF(SUM('Test Sample Data'!E$3:E$98)&gt;10,IF(AND(ISNUMBER('Test Sample Data'!E20),'Test Sample Data'!E20&lt;$B$1, 'Test Sample Data'!E20&gt;0),'Test Sample Data'!E20,$B$1),"")</f>
        <v>24.13</v>
      </c>
      <c r="F21" s="60">
        <f>IF(SUM('Test Sample Data'!F$3:F$98)&gt;10,IF(AND(ISNUMBER('Test Sample Data'!F20),'Test Sample Data'!F20&lt;$B$1, 'Test Sample Data'!F20&gt;0),'Test Sample Data'!F20,$B$1),"")</f>
        <v>24.02</v>
      </c>
      <c r="G21" s="60" t="str">
        <f>IF(SUM('Test Sample Data'!G$3:G$98)&gt;10,IF(AND(ISNUMBER('Test Sample Data'!G20),'Test Sample Data'!G20&lt;$B$1, 'Test Sample Data'!G20&gt;0),'Test Sample Data'!G20,$B$1),"")</f>
        <v/>
      </c>
      <c r="H21" s="60" t="str">
        <f>IF(SUM('Test Sample Data'!H$3:H$98)&gt;10,IF(AND(ISNUMBER('Test Sample Data'!H20),'Test Sample Data'!H20&lt;$B$1, 'Test Sample Data'!H20&gt;0),'Test Sample Data'!H20,$B$1),"")</f>
        <v/>
      </c>
      <c r="I21" s="60" t="str">
        <f>IF(SUM('Test Sample Data'!I$3:I$98)&gt;10,IF(AND(ISNUMBER('Test Sample Data'!I20),'Test Sample Data'!I20&lt;$B$1, 'Test Sample Data'!I20&gt;0),'Test Sample Data'!I20,$B$1),"")</f>
        <v/>
      </c>
      <c r="J21" s="60" t="str">
        <f>IF(SUM('Test Sample Data'!J$3:J$98)&gt;10,IF(AND(ISNUMBER('Test Sample Data'!J20),'Test Sample Data'!J20&lt;$B$1, 'Test Sample Data'!J20&gt;0),'Test Sample Data'!J20,$B$1),"")</f>
        <v/>
      </c>
      <c r="K21" s="60" t="str">
        <f>IF(SUM('Test Sample Data'!K$3:K$98)&gt;10,IF(AND(ISNUMBER('Test Sample Data'!K20),'Test Sample Data'!K20&lt;$B$1, 'Test Sample Data'!K20&gt;0),'Test Sample Data'!K20,$B$1),"")</f>
        <v/>
      </c>
      <c r="L21" s="60" t="str">
        <f>IF(SUM('Test Sample Data'!L$3:L$98)&gt;10,IF(AND(ISNUMBER('Test Sample Data'!L20),'Test Sample Data'!L20&lt;$B$1, 'Test Sample Data'!L20&gt;0),'Test Sample Data'!L20,$B$1),"")</f>
        <v/>
      </c>
      <c r="M21" s="60" t="str">
        <f>IF(SUM('Test Sample Data'!M$3:M$98)&gt;10,IF(AND(ISNUMBER('Test Sample Data'!M20),'Test Sample Data'!M20&lt;$B$1, 'Test Sample Data'!M20&gt;0),'Test Sample Data'!M20,$B$1),"")</f>
        <v/>
      </c>
      <c r="N21" s="60" t="str">
        <f>'Gene Table'!D20</f>
        <v>NM_005432</v>
      </c>
      <c r="O21" s="57" t="s">
        <v>1759</v>
      </c>
      <c r="P21" s="60">
        <f>IF(SUM('Control Sample Data'!D$3:D$98)&gt;10,IF(AND(ISNUMBER('Control Sample Data'!D20),'Control Sample Data'!D20&lt;$B$1, 'Control Sample Data'!D20&gt;0),'Control Sample Data'!D20,$B$1),"")</f>
        <v>26.28</v>
      </c>
      <c r="Q21" s="60">
        <f>IF(SUM('Control Sample Data'!E$3:E$98)&gt;10,IF(AND(ISNUMBER('Control Sample Data'!E20),'Control Sample Data'!E20&lt;$B$1, 'Control Sample Data'!E20&gt;0),'Control Sample Data'!E20,$B$1),"")</f>
        <v>26.33</v>
      </c>
      <c r="R21" s="60">
        <f>IF(SUM('Control Sample Data'!F$3:F$98)&gt;10,IF(AND(ISNUMBER('Control Sample Data'!F20),'Control Sample Data'!F20&lt;$B$1, 'Control Sample Data'!F20&gt;0),'Control Sample Data'!F20,$B$1),"")</f>
        <v>26.52</v>
      </c>
      <c r="S21" s="60" t="str">
        <f>IF(SUM('Control Sample Data'!G$3:G$98)&gt;10,IF(AND(ISNUMBER('Control Sample Data'!G20),'Control Sample Data'!G20&lt;$B$1, 'Control Sample Data'!G20&gt;0),'Control Sample Data'!G20,$B$1),"")</f>
        <v/>
      </c>
      <c r="T21" s="60" t="str">
        <f>IF(SUM('Control Sample Data'!H$3:H$98)&gt;10,IF(AND(ISNUMBER('Control Sample Data'!H20),'Control Sample Data'!H20&lt;$B$1, 'Control Sample Data'!H20&gt;0),'Control Sample Data'!H20,$B$1),"")</f>
        <v/>
      </c>
      <c r="U21" s="60" t="str">
        <f>IF(SUM('Control Sample Data'!I$3:I$98)&gt;10,IF(AND(ISNUMBER('Control Sample Data'!I20),'Control Sample Data'!I20&lt;$B$1, 'Control Sample Data'!I20&gt;0),'Control Sample Data'!I20,$B$1),"")</f>
        <v/>
      </c>
      <c r="V21" s="60" t="str">
        <f>IF(SUM('Control Sample Data'!J$3:J$98)&gt;10,IF(AND(ISNUMBER('Control Sample Data'!J20),'Control Sample Data'!J20&lt;$B$1, 'Control Sample Data'!J20&gt;0),'Control Sample Data'!J20,$B$1),"")</f>
        <v/>
      </c>
      <c r="W21" s="60" t="str">
        <f>IF(SUM('Control Sample Data'!K$3:K$98)&gt;10,IF(AND(ISNUMBER('Control Sample Data'!K20),'Control Sample Data'!K20&lt;$B$1, 'Control Sample Data'!K20&gt;0),'Control Sample Data'!K20,$B$1),"")</f>
        <v/>
      </c>
      <c r="X21" s="60" t="str">
        <f>IF(SUM('Control Sample Data'!L$3:L$98)&gt;10,IF(AND(ISNUMBER('Control Sample Data'!L20),'Control Sample Data'!L20&lt;$B$1, 'Control Sample Data'!L20&gt;0),'Control Sample Data'!L20,$B$1),"")</f>
        <v/>
      </c>
      <c r="Y21" s="60" t="str">
        <f>IF(SUM('Control Sample Data'!M$3:M$98)&gt;10,IF(AND(ISNUMBER('Control Sample Data'!M20),'Control Sample Data'!M20&lt;$B$1, 'Control Sample Data'!M20&gt;0),'Control Sample Data'!M20,$B$1),"")</f>
        <v/>
      </c>
      <c r="Z21" s="61" t="str">
        <f>IF(ISERROR(VLOOKUP('Choose Housekeeping Genes'!$C20,Calculations!$C$4:$M$99,2,0)),"",VLOOKUP('Choose Housekeeping Genes'!$C20,Calculations!$C$4:$M$99,2,0))</f>
        <v/>
      </c>
      <c r="AA21" s="61" t="str">
        <f>IF(ISERROR(VLOOKUP('Choose Housekeeping Genes'!$C20,Calculations!$C$4:$M$99,3,0)),"",VLOOKUP('Choose Housekeeping Genes'!$C20,Calculations!$C$4:$M$99,3,0))</f>
        <v/>
      </c>
      <c r="AB21" s="61" t="str">
        <f>IF(ISERROR(VLOOKUP('Choose Housekeeping Genes'!$C20,Calculations!$C$4:$M$99,4,0)),"",VLOOKUP('Choose Housekeeping Genes'!$C20,Calculations!$C$4:$M$99,4,0))</f>
        <v/>
      </c>
      <c r="AC21" s="61" t="str">
        <f>IF(ISERROR(VLOOKUP('Choose Housekeeping Genes'!$C20,Calculations!$C$4:$M$99,5,0)),"",VLOOKUP('Choose Housekeeping Genes'!$C20,Calculations!$C$4:$M$99,5,0))</f>
        <v/>
      </c>
      <c r="AD21" s="61" t="str">
        <f>IF(ISERROR(VLOOKUP('Choose Housekeeping Genes'!$C20,Calculations!$C$4:$M$99,6,0)),"",VLOOKUP('Choose Housekeeping Genes'!$C20,Calculations!$C$4:$M$99,6,0))</f>
        <v/>
      </c>
      <c r="AE21" s="61" t="str">
        <f>IF(ISERROR(VLOOKUP('Choose Housekeeping Genes'!$C20,Calculations!$C$4:$M$99,7,0)),"",VLOOKUP('Choose Housekeeping Genes'!$C20,Calculations!$C$4:$M$99,7,0))</f>
        <v/>
      </c>
      <c r="AF21" s="61" t="str">
        <f>IF(ISERROR(VLOOKUP('Choose Housekeeping Genes'!$C20,Calculations!$C$4:$M$99,8,0)),"",VLOOKUP('Choose Housekeeping Genes'!$C20,Calculations!$C$4:$M$99,8,0))</f>
        <v/>
      </c>
      <c r="AG21" s="61" t="str">
        <f>IF(ISERROR(VLOOKUP('Choose Housekeeping Genes'!$C20,Calculations!$C$4:$M$99,9,0)),"",VLOOKUP('Choose Housekeeping Genes'!$C20,Calculations!$C$4:$M$99,9,0))</f>
        <v/>
      </c>
      <c r="AH21" s="61" t="str">
        <f>IF(ISERROR(VLOOKUP('Choose Housekeeping Genes'!$C20,Calculations!$C$4:$M$99,10,0)),"",VLOOKUP('Choose Housekeeping Genes'!$C20,Calculations!$C$4:$M$99,10,0))</f>
        <v/>
      </c>
      <c r="AI21" s="61" t="str">
        <f>IF(ISERROR(VLOOKUP('Choose Housekeeping Genes'!$C20,Calculations!$C$4:$M$99,11,0)),"",VLOOKUP('Choose Housekeeping Genes'!$C20,Calculations!$C$4:$M$99,11,0))</f>
        <v/>
      </c>
      <c r="AJ21" s="61" t="str">
        <f>IF(ISERROR(VLOOKUP('Choose Housekeeping Genes'!$C20,Calculations!$C$4:$Y$99,14,0)),"",VLOOKUP('Choose Housekeeping Genes'!$C20,Calculations!$C$4:$Y$99,14,0))</f>
        <v/>
      </c>
      <c r="AK21" s="61" t="str">
        <f>IF(ISERROR(VLOOKUP('Choose Housekeeping Genes'!$C20,Calculations!$C$4:$Y$99,15,0)),"",VLOOKUP('Choose Housekeeping Genes'!$C20,Calculations!$C$4:$Y$99,15,0))</f>
        <v/>
      </c>
      <c r="AL21" s="61" t="str">
        <f>IF(ISERROR(VLOOKUP('Choose Housekeeping Genes'!$C20,Calculations!$C$4:$Y$99,16,0)),"",VLOOKUP('Choose Housekeeping Genes'!$C20,Calculations!$C$4:$Y$99,16,0))</f>
        <v/>
      </c>
      <c r="AM21" s="61" t="str">
        <f>IF(ISERROR(VLOOKUP('Choose Housekeeping Genes'!$C20,Calculations!$C$4:$Y$99,17,0)),"",VLOOKUP('Choose Housekeeping Genes'!$C20,Calculations!$C$4:$Y$99,17,0))</f>
        <v/>
      </c>
      <c r="AN21" s="61" t="str">
        <f>IF(ISERROR(VLOOKUP('Choose Housekeeping Genes'!$C20,Calculations!$C$4:$Y$99,18,0)),"",VLOOKUP('Choose Housekeeping Genes'!$C20,Calculations!$C$4:$Y$99,18,0))</f>
        <v/>
      </c>
      <c r="AO21" s="61" t="str">
        <f>IF(ISERROR(VLOOKUP('Choose Housekeeping Genes'!$C20,Calculations!$C$4:$Y$99,19,0)),"",VLOOKUP('Choose Housekeeping Genes'!$C20,Calculations!$C$4:$Y$99,19,0))</f>
        <v/>
      </c>
      <c r="AP21" s="61" t="str">
        <f>IF(ISERROR(VLOOKUP('Choose Housekeeping Genes'!$C20,Calculations!$C$4:$Y$99,20,0)),"",VLOOKUP('Choose Housekeeping Genes'!$C20,Calculations!$C$4:$Y$99,20,0))</f>
        <v/>
      </c>
      <c r="AQ21" s="61" t="str">
        <f>IF(ISERROR(VLOOKUP('Choose Housekeeping Genes'!$C20,Calculations!$C$4:$Y$99,21,0)),"",VLOOKUP('Choose Housekeeping Genes'!$C20,Calculations!$C$4:$Y$99,21,0))</f>
        <v/>
      </c>
      <c r="AR21" s="61" t="str">
        <f>IF(ISERROR(VLOOKUP('Choose Housekeeping Genes'!$C20,Calculations!$C$4:$Y$99,22,0)),"",VLOOKUP('Choose Housekeeping Genes'!$C20,Calculations!$C$4:$Y$99,22,0))</f>
        <v/>
      </c>
      <c r="AS21" s="61" t="str">
        <f>IF(ISERROR(VLOOKUP('Choose Housekeeping Genes'!$C20,Calculations!$C$4:$Y$99,23,0)),"",VLOOKUP('Choose Housekeeping Genes'!$C20,Calculations!$C$4:$Y$99,23,0))</f>
        <v/>
      </c>
      <c r="AT21" s="74">
        <f t="shared" si="0"/>
        <v>0.97000000000000242</v>
      </c>
      <c r="AU21" s="74">
        <f t="shared" si="1"/>
        <v>0.98499999999999943</v>
      </c>
      <c r="AV21" s="74">
        <f t="shared" si="2"/>
        <v>0.85999999999999943</v>
      </c>
      <c r="AW21" s="74" t="str">
        <f t="shared" si="3"/>
        <v/>
      </c>
      <c r="AX21" s="74" t="str">
        <f t="shared" si="4"/>
        <v/>
      </c>
      <c r="AY21" s="74" t="str">
        <f t="shared" si="5"/>
        <v/>
      </c>
      <c r="AZ21" s="74" t="str">
        <f t="shared" si="6"/>
        <v/>
      </c>
      <c r="BA21" s="74" t="str">
        <f t="shared" si="7"/>
        <v/>
      </c>
      <c r="BB21" s="74" t="str">
        <f t="shared" si="8"/>
        <v/>
      </c>
      <c r="BC21" s="74" t="str">
        <f t="shared" si="9"/>
        <v/>
      </c>
      <c r="BD21" s="74">
        <f t="shared" si="10"/>
        <v>2.0033333333333339</v>
      </c>
      <c r="BE21" s="74">
        <f t="shared" si="11"/>
        <v>2.0216666666666647</v>
      </c>
      <c r="BF21" s="74">
        <f t="shared" si="12"/>
        <v>2.1149999999999984</v>
      </c>
      <c r="BG21" s="74" t="str">
        <f t="shared" si="13"/>
        <v/>
      </c>
      <c r="BH21" s="74" t="str">
        <f t="shared" si="14"/>
        <v/>
      </c>
      <c r="BI21" s="74" t="str">
        <f t="shared" si="15"/>
        <v/>
      </c>
      <c r="BJ21" s="74" t="str">
        <f t="shared" si="16"/>
        <v/>
      </c>
      <c r="BK21" s="74" t="str">
        <f t="shared" si="17"/>
        <v/>
      </c>
      <c r="BL21" s="74" t="str">
        <f t="shared" si="18"/>
        <v/>
      </c>
      <c r="BM21" s="74" t="str">
        <f t="shared" si="19"/>
        <v/>
      </c>
      <c r="BN21" s="62">
        <f t="shared" si="21"/>
        <v>0.9383333333333338</v>
      </c>
      <c r="BO21" s="62">
        <f t="shared" si="22"/>
        <v>2.0466666666666655</v>
      </c>
      <c r="BP21" s="9">
        <f t="shared" si="23"/>
        <v>0.51050606285359579</v>
      </c>
      <c r="BQ21" s="9">
        <f t="shared" si="24"/>
        <v>0.50522572324338211</v>
      </c>
      <c r="BR21" s="9">
        <f t="shared" si="25"/>
        <v>0.55095255793830566</v>
      </c>
      <c r="BS21" s="9" t="str">
        <f t="shared" si="26"/>
        <v/>
      </c>
      <c r="BT21" s="9" t="str">
        <f t="shared" si="27"/>
        <v/>
      </c>
      <c r="BU21" s="9" t="str">
        <f t="shared" si="28"/>
        <v/>
      </c>
      <c r="BV21" s="9" t="str">
        <f t="shared" si="29"/>
        <v/>
      </c>
      <c r="BW21" s="9" t="str">
        <f t="shared" si="30"/>
        <v/>
      </c>
      <c r="BX21" s="9" t="str">
        <f t="shared" si="31"/>
        <v/>
      </c>
      <c r="BY21" s="9" t="str">
        <f t="shared" si="32"/>
        <v/>
      </c>
      <c r="BZ21" s="9">
        <f t="shared" si="33"/>
        <v>0.24942304413175573</v>
      </c>
      <c r="CA21" s="9">
        <f t="shared" si="34"/>
        <v>0.24627350541287721</v>
      </c>
      <c r="CB21" s="9">
        <f t="shared" si="35"/>
        <v>0.23084557768234898</v>
      </c>
      <c r="CC21" s="9" t="str">
        <f t="shared" si="36"/>
        <v/>
      </c>
      <c r="CD21" s="9" t="str">
        <f t="shared" si="37"/>
        <v/>
      </c>
      <c r="CE21" s="9" t="str">
        <f t="shared" si="38"/>
        <v/>
      </c>
      <c r="CF21" s="9" t="str">
        <f t="shared" si="39"/>
        <v/>
      </c>
      <c r="CG21" s="9" t="str">
        <f t="shared" si="40"/>
        <v/>
      </c>
      <c r="CH21" s="9" t="str">
        <f t="shared" si="41"/>
        <v/>
      </c>
      <c r="CI21" s="9" t="str">
        <f t="shared" si="42"/>
        <v/>
      </c>
    </row>
    <row r="22" spans="1:87">
      <c r="A22" s="188"/>
      <c r="B22" s="57" t="str">
        <f>IF('Gene Table'!D21="","",'Gene Table'!D21)</f>
        <v>NM_000251</v>
      </c>
      <c r="C22" s="57" t="s">
        <v>1760</v>
      </c>
      <c r="D22" s="60">
        <f>IF(SUM('Test Sample Data'!D$3:D$98)&gt;10,IF(AND(ISNUMBER('Test Sample Data'!D21),'Test Sample Data'!D21&lt;$B$1, 'Test Sample Data'!D21&gt;0),'Test Sample Data'!D21,$B$1),"")</f>
        <v>26.73</v>
      </c>
      <c r="E22" s="60">
        <f>IF(SUM('Test Sample Data'!E$3:E$98)&gt;10,IF(AND(ISNUMBER('Test Sample Data'!E21),'Test Sample Data'!E21&lt;$B$1, 'Test Sample Data'!E21&gt;0),'Test Sample Data'!E21,$B$1),"")</f>
        <v>27.1</v>
      </c>
      <c r="F22" s="60">
        <f>IF(SUM('Test Sample Data'!F$3:F$98)&gt;10,IF(AND(ISNUMBER('Test Sample Data'!F21),'Test Sample Data'!F21&lt;$B$1, 'Test Sample Data'!F21&gt;0),'Test Sample Data'!F21,$B$1),"")</f>
        <v>26.83</v>
      </c>
      <c r="G22" s="60" t="str">
        <f>IF(SUM('Test Sample Data'!G$3:G$98)&gt;10,IF(AND(ISNUMBER('Test Sample Data'!G21),'Test Sample Data'!G21&lt;$B$1, 'Test Sample Data'!G21&gt;0),'Test Sample Data'!G21,$B$1),"")</f>
        <v/>
      </c>
      <c r="H22" s="60" t="str">
        <f>IF(SUM('Test Sample Data'!H$3:H$98)&gt;10,IF(AND(ISNUMBER('Test Sample Data'!H21),'Test Sample Data'!H21&lt;$B$1, 'Test Sample Data'!H21&gt;0),'Test Sample Data'!H21,$B$1),"")</f>
        <v/>
      </c>
      <c r="I22" s="60" t="str">
        <f>IF(SUM('Test Sample Data'!I$3:I$98)&gt;10,IF(AND(ISNUMBER('Test Sample Data'!I21),'Test Sample Data'!I21&lt;$B$1, 'Test Sample Data'!I21&gt;0),'Test Sample Data'!I21,$B$1),"")</f>
        <v/>
      </c>
      <c r="J22" s="60" t="str">
        <f>IF(SUM('Test Sample Data'!J$3:J$98)&gt;10,IF(AND(ISNUMBER('Test Sample Data'!J21),'Test Sample Data'!J21&lt;$B$1, 'Test Sample Data'!J21&gt;0),'Test Sample Data'!J21,$B$1),"")</f>
        <v/>
      </c>
      <c r="K22" s="60" t="str">
        <f>IF(SUM('Test Sample Data'!K$3:K$98)&gt;10,IF(AND(ISNUMBER('Test Sample Data'!K21),'Test Sample Data'!K21&lt;$B$1, 'Test Sample Data'!K21&gt;0),'Test Sample Data'!K21,$B$1),"")</f>
        <v/>
      </c>
      <c r="L22" s="60" t="str">
        <f>IF(SUM('Test Sample Data'!L$3:L$98)&gt;10,IF(AND(ISNUMBER('Test Sample Data'!L21),'Test Sample Data'!L21&lt;$B$1, 'Test Sample Data'!L21&gt;0),'Test Sample Data'!L21,$B$1),"")</f>
        <v/>
      </c>
      <c r="M22" s="60" t="str">
        <f>IF(SUM('Test Sample Data'!M$3:M$98)&gt;10,IF(AND(ISNUMBER('Test Sample Data'!M21),'Test Sample Data'!M21&lt;$B$1, 'Test Sample Data'!M21&gt;0),'Test Sample Data'!M21,$B$1),"")</f>
        <v/>
      </c>
      <c r="N22" s="60" t="str">
        <f>'Gene Table'!D21</f>
        <v>NM_000251</v>
      </c>
      <c r="O22" s="57" t="s">
        <v>1760</v>
      </c>
      <c r="P22" s="60">
        <f>IF(SUM('Control Sample Data'!D$3:D$98)&gt;10,IF(AND(ISNUMBER('Control Sample Data'!D21),'Control Sample Data'!D21&lt;$B$1, 'Control Sample Data'!D21&gt;0),'Control Sample Data'!D21,$B$1),"")</f>
        <v>30.49</v>
      </c>
      <c r="Q22" s="60">
        <f>IF(SUM('Control Sample Data'!E$3:E$98)&gt;10,IF(AND(ISNUMBER('Control Sample Data'!E21),'Control Sample Data'!E21&lt;$B$1, 'Control Sample Data'!E21&gt;0),'Control Sample Data'!E21,$B$1),"")</f>
        <v>30.34</v>
      </c>
      <c r="R22" s="60">
        <f>IF(SUM('Control Sample Data'!F$3:F$98)&gt;10,IF(AND(ISNUMBER('Control Sample Data'!F21),'Control Sample Data'!F21&lt;$B$1, 'Control Sample Data'!F21&gt;0),'Control Sample Data'!F21,$B$1),"")</f>
        <v>30.31</v>
      </c>
      <c r="S22" s="60" t="str">
        <f>IF(SUM('Control Sample Data'!G$3:G$98)&gt;10,IF(AND(ISNUMBER('Control Sample Data'!G21),'Control Sample Data'!G21&lt;$B$1, 'Control Sample Data'!G21&gt;0),'Control Sample Data'!G21,$B$1),"")</f>
        <v/>
      </c>
      <c r="T22" s="60" t="str">
        <f>IF(SUM('Control Sample Data'!H$3:H$98)&gt;10,IF(AND(ISNUMBER('Control Sample Data'!H21),'Control Sample Data'!H21&lt;$B$1, 'Control Sample Data'!H21&gt;0),'Control Sample Data'!H21,$B$1),"")</f>
        <v/>
      </c>
      <c r="U22" s="60" t="str">
        <f>IF(SUM('Control Sample Data'!I$3:I$98)&gt;10,IF(AND(ISNUMBER('Control Sample Data'!I21),'Control Sample Data'!I21&lt;$B$1, 'Control Sample Data'!I21&gt;0),'Control Sample Data'!I21,$B$1),"")</f>
        <v/>
      </c>
      <c r="V22" s="60" t="str">
        <f>IF(SUM('Control Sample Data'!J$3:J$98)&gt;10,IF(AND(ISNUMBER('Control Sample Data'!J21),'Control Sample Data'!J21&lt;$B$1, 'Control Sample Data'!J21&gt;0),'Control Sample Data'!J21,$B$1),"")</f>
        <v/>
      </c>
      <c r="W22" s="60" t="str">
        <f>IF(SUM('Control Sample Data'!K$3:K$98)&gt;10,IF(AND(ISNUMBER('Control Sample Data'!K21),'Control Sample Data'!K21&lt;$B$1, 'Control Sample Data'!K21&gt;0),'Control Sample Data'!K21,$B$1),"")</f>
        <v/>
      </c>
      <c r="X22" s="60" t="str">
        <f>IF(SUM('Control Sample Data'!L$3:L$98)&gt;10,IF(AND(ISNUMBER('Control Sample Data'!L21),'Control Sample Data'!L21&lt;$B$1, 'Control Sample Data'!L21&gt;0),'Control Sample Data'!L21,$B$1),"")</f>
        <v/>
      </c>
      <c r="Y22" s="60" t="str">
        <f>IF(SUM('Control Sample Data'!M$3:M$98)&gt;10,IF(AND(ISNUMBER('Control Sample Data'!M21),'Control Sample Data'!M21&lt;$B$1, 'Control Sample Data'!M21&gt;0),'Control Sample Data'!M21,$B$1),"")</f>
        <v/>
      </c>
      <c r="Z22" s="61" t="str">
        <f>IF(ISERROR(VLOOKUP('Choose Housekeeping Genes'!$C21,Calculations!$C$4:$M$99,2,0)),"",VLOOKUP('Choose Housekeeping Genes'!$C21,Calculations!$C$4:$M$99,2,0))</f>
        <v/>
      </c>
      <c r="AA22" s="61" t="str">
        <f>IF(ISERROR(VLOOKUP('Choose Housekeeping Genes'!$C21,Calculations!$C$4:$M$99,3,0)),"",VLOOKUP('Choose Housekeeping Genes'!$C21,Calculations!$C$4:$M$99,3,0))</f>
        <v/>
      </c>
      <c r="AB22" s="61" t="str">
        <f>IF(ISERROR(VLOOKUP('Choose Housekeeping Genes'!$C21,Calculations!$C$4:$M$99,4,0)),"",VLOOKUP('Choose Housekeeping Genes'!$C21,Calculations!$C$4:$M$99,4,0))</f>
        <v/>
      </c>
      <c r="AC22" s="61" t="str">
        <f>IF(ISERROR(VLOOKUP('Choose Housekeeping Genes'!$C21,Calculations!$C$4:$M$99,5,0)),"",VLOOKUP('Choose Housekeeping Genes'!$C21,Calculations!$C$4:$M$99,5,0))</f>
        <v/>
      </c>
      <c r="AD22" s="61" t="str">
        <f>IF(ISERROR(VLOOKUP('Choose Housekeeping Genes'!$C21,Calculations!$C$4:$M$99,6,0)),"",VLOOKUP('Choose Housekeeping Genes'!$C21,Calculations!$C$4:$M$99,6,0))</f>
        <v/>
      </c>
      <c r="AE22" s="61" t="str">
        <f>IF(ISERROR(VLOOKUP('Choose Housekeeping Genes'!$C21,Calculations!$C$4:$M$99,7,0)),"",VLOOKUP('Choose Housekeeping Genes'!$C21,Calculations!$C$4:$M$99,7,0))</f>
        <v/>
      </c>
      <c r="AF22" s="61" t="str">
        <f>IF(ISERROR(VLOOKUP('Choose Housekeeping Genes'!$C21,Calculations!$C$4:$M$99,8,0)),"",VLOOKUP('Choose Housekeeping Genes'!$C21,Calculations!$C$4:$M$99,8,0))</f>
        <v/>
      </c>
      <c r="AG22" s="61" t="str">
        <f>IF(ISERROR(VLOOKUP('Choose Housekeeping Genes'!$C21,Calculations!$C$4:$M$99,9,0)),"",VLOOKUP('Choose Housekeeping Genes'!$C21,Calculations!$C$4:$M$99,9,0))</f>
        <v/>
      </c>
      <c r="AH22" s="61" t="str">
        <f>IF(ISERROR(VLOOKUP('Choose Housekeeping Genes'!$C21,Calculations!$C$4:$M$99,10,0)),"",VLOOKUP('Choose Housekeeping Genes'!$C21,Calculations!$C$4:$M$99,10,0))</f>
        <v/>
      </c>
      <c r="AI22" s="61" t="str">
        <f>IF(ISERROR(VLOOKUP('Choose Housekeeping Genes'!$C21,Calculations!$C$4:$M$99,11,0)),"",VLOOKUP('Choose Housekeeping Genes'!$C21,Calculations!$C$4:$M$99,11,0))</f>
        <v/>
      </c>
      <c r="AJ22" s="61" t="str">
        <f>IF(ISERROR(VLOOKUP('Choose Housekeeping Genes'!$C21,Calculations!$C$4:$Y$99,14,0)),"",VLOOKUP('Choose Housekeeping Genes'!$C21,Calculations!$C$4:$Y$99,14,0))</f>
        <v/>
      </c>
      <c r="AK22" s="61" t="str">
        <f>IF(ISERROR(VLOOKUP('Choose Housekeeping Genes'!$C21,Calculations!$C$4:$Y$99,15,0)),"",VLOOKUP('Choose Housekeeping Genes'!$C21,Calculations!$C$4:$Y$99,15,0))</f>
        <v/>
      </c>
      <c r="AL22" s="61" t="str">
        <f>IF(ISERROR(VLOOKUP('Choose Housekeeping Genes'!$C21,Calculations!$C$4:$Y$99,16,0)),"",VLOOKUP('Choose Housekeeping Genes'!$C21,Calculations!$C$4:$Y$99,16,0))</f>
        <v/>
      </c>
      <c r="AM22" s="61" t="str">
        <f>IF(ISERROR(VLOOKUP('Choose Housekeeping Genes'!$C21,Calculations!$C$4:$Y$99,17,0)),"",VLOOKUP('Choose Housekeeping Genes'!$C21,Calculations!$C$4:$Y$99,17,0))</f>
        <v/>
      </c>
      <c r="AN22" s="61" t="str">
        <f>IF(ISERROR(VLOOKUP('Choose Housekeeping Genes'!$C21,Calculations!$C$4:$Y$99,18,0)),"",VLOOKUP('Choose Housekeeping Genes'!$C21,Calculations!$C$4:$Y$99,18,0))</f>
        <v/>
      </c>
      <c r="AO22" s="61" t="str">
        <f>IF(ISERROR(VLOOKUP('Choose Housekeeping Genes'!$C21,Calculations!$C$4:$Y$99,19,0)),"",VLOOKUP('Choose Housekeeping Genes'!$C21,Calculations!$C$4:$Y$99,19,0))</f>
        <v/>
      </c>
      <c r="AP22" s="61" t="str">
        <f>IF(ISERROR(VLOOKUP('Choose Housekeeping Genes'!$C21,Calculations!$C$4:$Y$99,20,0)),"",VLOOKUP('Choose Housekeeping Genes'!$C21,Calculations!$C$4:$Y$99,20,0))</f>
        <v/>
      </c>
      <c r="AQ22" s="61" t="str">
        <f>IF(ISERROR(VLOOKUP('Choose Housekeeping Genes'!$C21,Calculations!$C$4:$Y$99,21,0)),"",VLOOKUP('Choose Housekeeping Genes'!$C21,Calculations!$C$4:$Y$99,21,0))</f>
        <v/>
      </c>
      <c r="AR22" s="61" t="str">
        <f>IF(ISERROR(VLOOKUP('Choose Housekeeping Genes'!$C21,Calculations!$C$4:$Y$99,22,0)),"",VLOOKUP('Choose Housekeeping Genes'!$C21,Calculations!$C$4:$Y$99,22,0))</f>
        <v/>
      </c>
      <c r="AS22" s="61" t="str">
        <f>IF(ISERROR(VLOOKUP('Choose Housekeeping Genes'!$C21,Calculations!$C$4:$Y$99,23,0)),"",VLOOKUP('Choose Housekeeping Genes'!$C21,Calculations!$C$4:$Y$99,23,0))</f>
        <v/>
      </c>
      <c r="AT22" s="74">
        <f t="shared" si="0"/>
        <v>3.6700000000000017</v>
      </c>
      <c r="AU22" s="74">
        <f t="shared" si="1"/>
        <v>3.9550000000000018</v>
      </c>
      <c r="AV22" s="74">
        <f t="shared" si="2"/>
        <v>3.6699999999999982</v>
      </c>
      <c r="AW22" s="74" t="str">
        <f t="shared" si="3"/>
        <v/>
      </c>
      <c r="AX22" s="74" t="str">
        <f t="shared" si="4"/>
        <v/>
      </c>
      <c r="AY22" s="74" t="str">
        <f t="shared" si="5"/>
        <v/>
      </c>
      <c r="AZ22" s="74" t="str">
        <f t="shared" si="6"/>
        <v/>
      </c>
      <c r="BA22" s="74" t="str">
        <f t="shared" si="7"/>
        <v/>
      </c>
      <c r="BB22" s="74" t="str">
        <f t="shared" si="8"/>
        <v/>
      </c>
      <c r="BC22" s="74" t="str">
        <f t="shared" si="9"/>
        <v/>
      </c>
      <c r="BD22" s="74">
        <f t="shared" si="10"/>
        <v>6.2133333333333312</v>
      </c>
      <c r="BE22" s="74">
        <f t="shared" si="11"/>
        <v>6.0316666666666663</v>
      </c>
      <c r="BF22" s="74">
        <f t="shared" si="12"/>
        <v>5.9049999999999976</v>
      </c>
      <c r="BG22" s="74" t="str">
        <f t="shared" si="13"/>
        <v/>
      </c>
      <c r="BH22" s="74" t="str">
        <f t="shared" si="14"/>
        <v/>
      </c>
      <c r="BI22" s="74" t="str">
        <f t="shared" si="15"/>
        <v/>
      </c>
      <c r="BJ22" s="74" t="str">
        <f t="shared" si="16"/>
        <v/>
      </c>
      <c r="BK22" s="74" t="str">
        <f t="shared" si="17"/>
        <v/>
      </c>
      <c r="BL22" s="74" t="str">
        <f t="shared" si="18"/>
        <v/>
      </c>
      <c r="BM22" s="74" t="str">
        <f t="shared" si="19"/>
        <v/>
      </c>
      <c r="BN22" s="62">
        <f t="shared" si="21"/>
        <v>3.7650000000000006</v>
      </c>
      <c r="BO22" s="62">
        <f t="shared" si="22"/>
        <v>6.049999999999998</v>
      </c>
      <c r="BP22" s="9">
        <f t="shared" si="23"/>
        <v>7.8563335907614176E-2</v>
      </c>
      <c r="BQ22" s="9">
        <f t="shared" si="24"/>
        <v>6.448019870633484E-2</v>
      </c>
      <c r="BR22" s="9">
        <f t="shared" si="25"/>
        <v>7.8563335907614384E-2</v>
      </c>
      <c r="BS22" s="9" t="str">
        <f t="shared" si="26"/>
        <v/>
      </c>
      <c r="BT22" s="9" t="str">
        <f t="shared" si="27"/>
        <v/>
      </c>
      <c r="BU22" s="9" t="str">
        <f t="shared" si="28"/>
        <v/>
      </c>
      <c r="BV22" s="9" t="str">
        <f t="shared" si="29"/>
        <v/>
      </c>
      <c r="BW22" s="9" t="str">
        <f t="shared" si="30"/>
        <v/>
      </c>
      <c r="BX22" s="9" t="str">
        <f t="shared" si="31"/>
        <v/>
      </c>
      <c r="BY22" s="9" t="str">
        <f t="shared" si="32"/>
        <v/>
      </c>
      <c r="BZ22" s="9">
        <f t="shared" si="33"/>
        <v>1.3477219249878006E-2</v>
      </c>
      <c r="CA22" s="9">
        <f t="shared" si="34"/>
        <v>1.5285773128156271E-2</v>
      </c>
      <c r="CB22" s="9">
        <f t="shared" si="35"/>
        <v>1.6688522000747708E-2</v>
      </c>
      <c r="CC22" s="9" t="str">
        <f t="shared" si="36"/>
        <v/>
      </c>
      <c r="CD22" s="9" t="str">
        <f t="shared" si="37"/>
        <v/>
      </c>
      <c r="CE22" s="9" t="str">
        <f t="shared" si="38"/>
        <v/>
      </c>
      <c r="CF22" s="9" t="str">
        <f t="shared" si="39"/>
        <v/>
      </c>
      <c r="CG22" s="9" t="str">
        <f t="shared" si="40"/>
        <v/>
      </c>
      <c r="CH22" s="9" t="str">
        <f t="shared" si="41"/>
        <v/>
      </c>
      <c r="CI22" s="9" t="str">
        <f t="shared" si="42"/>
        <v/>
      </c>
    </row>
    <row r="23" spans="1:87">
      <c r="A23" s="188"/>
      <c r="B23" s="57" t="str">
        <f>IF('Gene Table'!D22="","",'Gene Table'!D22)</f>
        <v>NM_000249</v>
      </c>
      <c r="C23" s="57" t="s">
        <v>1761</v>
      </c>
      <c r="D23" s="60">
        <f>IF(SUM('Test Sample Data'!D$3:D$98)&gt;10,IF(AND(ISNUMBER('Test Sample Data'!D22),'Test Sample Data'!D22&lt;$B$1, 'Test Sample Data'!D22&gt;0),'Test Sample Data'!D22,$B$1),"")</f>
        <v>35</v>
      </c>
      <c r="E23" s="60">
        <f>IF(SUM('Test Sample Data'!E$3:E$98)&gt;10,IF(AND(ISNUMBER('Test Sample Data'!E22),'Test Sample Data'!E22&lt;$B$1, 'Test Sample Data'!E22&gt;0),'Test Sample Data'!E22,$B$1),"")</f>
        <v>25.16</v>
      </c>
      <c r="F23" s="60">
        <f>IF(SUM('Test Sample Data'!F$3:F$98)&gt;10,IF(AND(ISNUMBER('Test Sample Data'!F22),'Test Sample Data'!F22&lt;$B$1, 'Test Sample Data'!F22&gt;0),'Test Sample Data'!F22,$B$1),"")</f>
        <v>25.14</v>
      </c>
      <c r="G23" s="60" t="str">
        <f>IF(SUM('Test Sample Data'!G$3:G$98)&gt;10,IF(AND(ISNUMBER('Test Sample Data'!G22),'Test Sample Data'!G22&lt;$B$1, 'Test Sample Data'!G22&gt;0),'Test Sample Data'!G22,$B$1),"")</f>
        <v/>
      </c>
      <c r="H23" s="60" t="str">
        <f>IF(SUM('Test Sample Data'!H$3:H$98)&gt;10,IF(AND(ISNUMBER('Test Sample Data'!H22),'Test Sample Data'!H22&lt;$B$1, 'Test Sample Data'!H22&gt;0),'Test Sample Data'!H22,$B$1),"")</f>
        <v/>
      </c>
      <c r="I23" s="60" t="str">
        <f>IF(SUM('Test Sample Data'!I$3:I$98)&gt;10,IF(AND(ISNUMBER('Test Sample Data'!I22),'Test Sample Data'!I22&lt;$B$1, 'Test Sample Data'!I22&gt;0),'Test Sample Data'!I22,$B$1),"")</f>
        <v/>
      </c>
      <c r="J23" s="60" t="str">
        <f>IF(SUM('Test Sample Data'!J$3:J$98)&gt;10,IF(AND(ISNUMBER('Test Sample Data'!J22),'Test Sample Data'!J22&lt;$B$1, 'Test Sample Data'!J22&gt;0),'Test Sample Data'!J22,$B$1),"")</f>
        <v/>
      </c>
      <c r="K23" s="60" t="str">
        <f>IF(SUM('Test Sample Data'!K$3:K$98)&gt;10,IF(AND(ISNUMBER('Test Sample Data'!K22),'Test Sample Data'!K22&lt;$B$1, 'Test Sample Data'!K22&gt;0),'Test Sample Data'!K22,$B$1),"")</f>
        <v/>
      </c>
      <c r="L23" s="60" t="str">
        <f>IF(SUM('Test Sample Data'!L$3:L$98)&gt;10,IF(AND(ISNUMBER('Test Sample Data'!L22),'Test Sample Data'!L22&lt;$B$1, 'Test Sample Data'!L22&gt;0),'Test Sample Data'!L22,$B$1),"")</f>
        <v/>
      </c>
      <c r="M23" s="60" t="str">
        <f>IF(SUM('Test Sample Data'!M$3:M$98)&gt;10,IF(AND(ISNUMBER('Test Sample Data'!M22),'Test Sample Data'!M22&lt;$B$1, 'Test Sample Data'!M22&gt;0),'Test Sample Data'!M22,$B$1),"")</f>
        <v/>
      </c>
      <c r="N23" s="60" t="str">
        <f>'Gene Table'!D22</f>
        <v>NM_000249</v>
      </c>
      <c r="O23" s="57" t="s">
        <v>1761</v>
      </c>
      <c r="P23" s="60">
        <f>IF(SUM('Control Sample Data'!D$3:D$98)&gt;10,IF(AND(ISNUMBER('Control Sample Data'!D22),'Control Sample Data'!D22&lt;$B$1, 'Control Sample Data'!D22&gt;0),'Control Sample Data'!D22,$B$1),"")</f>
        <v>25.46</v>
      </c>
      <c r="Q23" s="60">
        <f>IF(SUM('Control Sample Data'!E$3:E$98)&gt;10,IF(AND(ISNUMBER('Control Sample Data'!E22),'Control Sample Data'!E22&lt;$B$1, 'Control Sample Data'!E22&gt;0),'Control Sample Data'!E22,$B$1),"")</f>
        <v>25.7</v>
      </c>
      <c r="R23" s="60">
        <f>IF(SUM('Control Sample Data'!F$3:F$98)&gt;10,IF(AND(ISNUMBER('Control Sample Data'!F22),'Control Sample Data'!F22&lt;$B$1, 'Control Sample Data'!F22&gt;0),'Control Sample Data'!F22,$B$1),"")</f>
        <v>25.79</v>
      </c>
      <c r="S23" s="60" t="str">
        <f>IF(SUM('Control Sample Data'!G$3:G$98)&gt;10,IF(AND(ISNUMBER('Control Sample Data'!G22),'Control Sample Data'!G22&lt;$B$1, 'Control Sample Data'!G22&gt;0),'Control Sample Data'!G22,$B$1),"")</f>
        <v/>
      </c>
      <c r="T23" s="60" t="str">
        <f>IF(SUM('Control Sample Data'!H$3:H$98)&gt;10,IF(AND(ISNUMBER('Control Sample Data'!H22),'Control Sample Data'!H22&lt;$B$1, 'Control Sample Data'!H22&gt;0),'Control Sample Data'!H22,$B$1),"")</f>
        <v/>
      </c>
      <c r="U23" s="60" t="str">
        <f>IF(SUM('Control Sample Data'!I$3:I$98)&gt;10,IF(AND(ISNUMBER('Control Sample Data'!I22),'Control Sample Data'!I22&lt;$B$1, 'Control Sample Data'!I22&gt;0),'Control Sample Data'!I22,$B$1),"")</f>
        <v/>
      </c>
      <c r="V23" s="60" t="str">
        <f>IF(SUM('Control Sample Data'!J$3:J$98)&gt;10,IF(AND(ISNUMBER('Control Sample Data'!J22),'Control Sample Data'!J22&lt;$B$1, 'Control Sample Data'!J22&gt;0),'Control Sample Data'!J22,$B$1),"")</f>
        <v/>
      </c>
      <c r="W23" s="60" t="str">
        <f>IF(SUM('Control Sample Data'!K$3:K$98)&gt;10,IF(AND(ISNUMBER('Control Sample Data'!K22),'Control Sample Data'!K22&lt;$B$1, 'Control Sample Data'!K22&gt;0),'Control Sample Data'!K22,$B$1),"")</f>
        <v/>
      </c>
      <c r="X23" s="60" t="str">
        <f>IF(SUM('Control Sample Data'!L$3:L$98)&gt;10,IF(AND(ISNUMBER('Control Sample Data'!L22),'Control Sample Data'!L22&lt;$B$1, 'Control Sample Data'!L22&gt;0),'Control Sample Data'!L22,$B$1),"")</f>
        <v/>
      </c>
      <c r="Y23" s="60" t="str">
        <f>IF(SUM('Control Sample Data'!M$3:M$98)&gt;10,IF(AND(ISNUMBER('Control Sample Data'!M22),'Control Sample Data'!M22&lt;$B$1, 'Control Sample Data'!M22&gt;0),'Control Sample Data'!M22,$B$1),"")</f>
        <v/>
      </c>
      <c r="Z23" s="61" t="str">
        <f>IF(ISERROR(VLOOKUP('Choose Housekeeping Genes'!$C22,Calculations!$C$4:$M$99,2,0)),"",VLOOKUP('Choose Housekeeping Genes'!$C22,Calculations!$C$4:$M$99,2,0))</f>
        <v/>
      </c>
      <c r="AA23" s="61" t="str">
        <f>IF(ISERROR(VLOOKUP('Choose Housekeeping Genes'!$C22,Calculations!$C$4:$M$99,3,0)),"",VLOOKUP('Choose Housekeeping Genes'!$C22,Calculations!$C$4:$M$99,3,0))</f>
        <v/>
      </c>
      <c r="AB23" s="61" t="str">
        <f>IF(ISERROR(VLOOKUP('Choose Housekeeping Genes'!$C22,Calculations!$C$4:$M$99,4,0)),"",VLOOKUP('Choose Housekeeping Genes'!$C22,Calculations!$C$4:$M$99,4,0))</f>
        <v/>
      </c>
      <c r="AC23" s="61" t="str">
        <f>IF(ISERROR(VLOOKUP('Choose Housekeeping Genes'!$C22,Calculations!$C$4:$M$99,5,0)),"",VLOOKUP('Choose Housekeeping Genes'!$C22,Calculations!$C$4:$M$99,5,0))</f>
        <v/>
      </c>
      <c r="AD23" s="61" t="str">
        <f>IF(ISERROR(VLOOKUP('Choose Housekeeping Genes'!$C22,Calculations!$C$4:$M$99,6,0)),"",VLOOKUP('Choose Housekeeping Genes'!$C22,Calculations!$C$4:$M$99,6,0))</f>
        <v/>
      </c>
      <c r="AE23" s="61" t="str">
        <f>IF(ISERROR(VLOOKUP('Choose Housekeeping Genes'!$C22,Calculations!$C$4:$M$99,7,0)),"",VLOOKUP('Choose Housekeeping Genes'!$C22,Calculations!$C$4:$M$99,7,0))</f>
        <v/>
      </c>
      <c r="AF23" s="61" t="str">
        <f>IF(ISERROR(VLOOKUP('Choose Housekeeping Genes'!$C22,Calculations!$C$4:$M$99,8,0)),"",VLOOKUP('Choose Housekeeping Genes'!$C22,Calculations!$C$4:$M$99,8,0))</f>
        <v/>
      </c>
      <c r="AG23" s="61" t="str">
        <f>IF(ISERROR(VLOOKUP('Choose Housekeeping Genes'!$C22,Calculations!$C$4:$M$99,9,0)),"",VLOOKUP('Choose Housekeeping Genes'!$C22,Calculations!$C$4:$M$99,9,0))</f>
        <v/>
      </c>
      <c r="AH23" s="61" t="str">
        <f>IF(ISERROR(VLOOKUP('Choose Housekeeping Genes'!$C22,Calculations!$C$4:$M$99,10,0)),"",VLOOKUP('Choose Housekeeping Genes'!$C22,Calculations!$C$4:$M$99,10,0))</f>
        <v/>
      </c>
      <c r="AI23" s="61" t="str">
        <f>IF(ISERROR(VLOOKUP('Choose Housekeeping Genes'!$C22,Calculations!$C$4:$M$99,11,0)),"",VLOOKUP('Choose Housekeeping Genes'!$C22,Calculations!$C$4:$M$99,11,0))</f>
        <v/>
      </c>
      <c r="AJ23" s="61" t="str">
        <f>IF(ISERROR(VLOOKUP('Choose Housekeeping Genes'!$C22,Calculations!$C$4:$Y$99,14,0)),"",VLOOKUP('Choose Housekeeping Genes'!$C22,Calculations!$C$4:$Y$99,14,0))</f>
        <v/>
      </c>
      <c r="AK23" s="61" t="str">
        <f>IF(ISERROR(VLOOKUP('Choose Housekeeping Genes'!$C22,Calculations!$C$4:$Y$99,15,0)),"",VLOOKUP('Choose Housekeeping Genes'!$C22,Calculations!$C$4:$Y$99,15,0))</f>
        <v/>
      </c>
      <c r="AL23" s="61" t="str">
        <f>IF(ISERROR(VLOOKUP('Choose Housekeeping Genes'!$C22,Calculations!$C$4:$Y$99,16,0)),"",VLOOKUP('Choose Housekeeping Genes'!$C22,Calculations!$C$4:$Y$99,16,0))</f>
        <v/>
      </c>
      <c r="AM23" s="61" t="str">
        <f>IF(ISERROR(VLOOKUP('Choose Housekeeping Genes'!$C22,Calculations!$C$4:$Y$99,17,0)),"",VLOOKUP('Choose Housekeeping Genes'!$C22,Calculations!$C$4:$Y$99,17,0))</f>
        <v/>
      </c>
      <c r="AN23" s="61" t="str">
        <f>IF(ISERROR(VLOOKUP('Choose Housekeeping Genes'!$C22,Calculations!$C$4:$Y$99,18,0)),"",VLOOKUP('Choose Housekeeping Genes'!$C22,Calculations!$C$4:$Y$99,18,0))</f>
        <v/>
      </c>
      <c r="AO23" s="61" t="str">
        <f>IF(ISERROR(VLOOKUP('Choose Housekeeping Genes'!$C22,Calculations!$C$4:$Y$99,19,0)),"",VLOOKUP('Choose Housekeeping Genes'!$C22,Calculations!$C$4:$Y$99,19,0))</f>
        <v/>
      </c>
      <c r="AP23" s="61" t="str">
        <f>IF(ISERROR(VLOOKUP('Choose Housekeeping Genes'!$C22,Calculations!$C$4:$Y$99,20,0)),"",VLOOKUP('Choose Housekeeping Genes'!$C22,Calculations!$C$4:$Y$99,20,0))</f>
        <v/>
      </c>
      <c r="AQ23" s="61" t="str">
        <f>IF(ISERROR(VLOOKUP('Choose Housekeeping Genes'!$C22,Calculations!$C$4:$Y$99,21,0)),"",VLOOKUP('Choose Housekeeping Genes'!$C22,Calculations!$C$4:$Y$99,21,0))</f>
        <v/>
      </c>
      <c r="AR23" s="61" t="str">
        <f>IF(ISERROR(VLOOKUP('Choose Housekeeping Genes'!$C22,Calculations!$C$4:$Y$99,22,0)),"",VLOOKUP('Choose Housekeeping Genes'!$C22,Calculations!$C$4:$Y$99,22,0))</f>
        <v/>
      </c>
      <c r="AS23" s="61" t="str">
        <f>IF(ISERROR(VLOOKUP('Choose Housekeeping Genes'!$C22,Calculations!$C$4:$Y$99,23,0)),"",VLOOKUP('Choose Housekeeping Genes'!$C22,Calculations!$C$4:$Y$99,23,0))</f>
        <v/>
      </c>
      <c r="AT23" s="74">
        <f t="shared" si="0"/>
        <v>11.940000000000001</v>
      </c>
      <c r="AU23" s="74">
        <f t="shared" si="1"/>
        <v>2.0150000000000006</v>
      </c>
      <c r="AV23" s="74">
        <f t="shared" si="2"/>
        <v>1.9800000000000004</v>
      </c>
      <c r="AW23" s="74" t="str">
        <f t="shared" si="3"/>
        <v/>
      </c>
      <c r="AX23" s="74" t="str">
        <f t="shared" si="4"/>
        <v/>
      </c>
      <c r="AY23" s="74" t="str">
        <f t="shared" si="5"/>
        <v/>
      </c>
      <c r="AZ23" s="74" t="str">
        <f t="shared" si="6"/>
        <v/>
      </c>
      <c r="BA23" s="74" t="str">
        <f t="shared" si="7"/>
        <v/>
      </c>
      <c r="BB23" s="74" t="str">
        <f t="shared" si="8"/>
        <v/>
      </c>
      <c r="BC23" s="74" t="str">
        <f t="shared" si="9"/>
        <v/>
      </c>
      <c r="BD23" s="74">
        <f t="shared" si="10"/>
        <v>1.1833333333333336</v>
      </c>
      <c r="BE23" s="74">
        <f t="shared" si="11"/>
        <v>1.3916666666666657</v>
      </c>
      <c r="BF23" s="74">
        <f t="shared" si="12"/>
        <v>1.384999999999998</v>
      </c>
      <c r="BG23" s="74" t="str">
        <f t="shared" si="13"/>
        <v/>
      </c>
      <c r="BH23" s="74" t="str">
        <f t="shared" si="14"/>
        <v/>
      </c>
      <c r="BI23" s="74" t="str">
        <f t="shared" si="15"/>
        <v/>
      </c>
      <c r="BJ23" s="74" t="str">
        <f t="shared" si="16"/>
        <v/>
      </c>
      <c r="BK23" s="74" t="str">
        <f t="shared" si="17"/>
        <v/>
      </c>
      <c r="BL23" s="74" t="str">
        <f t="shared" si="18"/>
        <v/>
      </c>
      <c r="BM23" s="74" t="str">
        <f t="shared" si="19"/>
        <v/>
      </c>
      <c r="BN23" s="62">
        <f t="shared" si="21"/>
        <v>5.3116666666666674</v>
      </c>
      <c r="BO23" s="62">
        <f t="shared" si="22"/>
        <v>1.3199999999999992</v>
      </c>
      <c r="BP23" s="9">
        <f t="shared" si="23"/>
        <v>2.5450824239285158E-4</v>
      </c>
      <c r="BQ23" s="9">
        <f t="shared" si="24"/>
        <v>0.24741416410380163</v>
      </c>
      <c r="BR23" s="9">
        <f t="shared" si="25"/>
        <v>0.25348986994750722</v>
      </c>
      <c r="BS23" s="9" t="str">
        <f t="shared" si="26"/>
        <v/>
      </c>
      <c r="BT23" s="9" t="str">
        <f t="shared" si="27"/>
        <v/>
      </c>
      <c r="BU23" s="9" t="str">
        <f t="shared" si="28"/>
        <v/>
      </c>
      <c r="BV23" s="9" t="str">
        <f t="shared" si="29"/>
        <v/>
      </c>
      <c r="BW23" s="9" t="str">
        <f t="shared" si="30"/>
        <v/>
      </c>
      <c r="BX23" s="9" t="str">
        <f t="shared" si="31"/>
        <v/>
      </c>
      <c r="BY23" s="9" t="str">
        <f t="shared" si="32"/>
        <v/>
      </c>
      <c r="BZ23" s="9">
        <f t="shared" si="33"/>
        <v>0.44033293679807417</v>
      </c>
      <c r="CA23" s="9">
        <f t="shared" si="34"/>
        <v>0.38112425581394077</v>
      </c>
      <c r="CB23" s="9">
        <f t="shared" si="35"/>
        <v>0.38288949927359622</v>
      </c>
      <c r="CC23" s="9" t="str">
        <f t="shared" si="36"/>
        <v/>
      </c>
      <c r="CD23" s="9" t="str">
        <f t="shared" si="37"/>
        <v/>
      </c>
      <c r="CE23" s="9" t="str">
        <f t="shared" si="38"/>
        <v/>
      </c>
      <c r="CF23" s="9" t="str">
        <f t="shared" si="39"/>
        <v/>
      </c>
      <c r="CG23" s="9" t="str">
        <f t="shared" si="40"/>
        <v/>
      </c>
      <c r="CH23" s="9" t="str">
        <f t="shared" si="41"/>
        <v/>
      </c>
      <c r="CI23" s="9" t="str">
        <f t="shared" si="42"/>
        <v/>
      </c>
    </row>
    <row r="24" spans="1:87" ht="12.75" customHeight="1">
      <c r="A24" s="188"/>
      <c r="B24" s="57" t="str">
        <f>IF('Gene Table'!D23="","",'Gene Table'!D23)</f>
        <v>NM_000584</v>
      </c>
      <c r="C24" s="57" t="s">
        <v>1762</v>
      </c>
      <c r="D24" s="60">
        <f>IF(SUM('Test Sample Data'!D$3:D$98)&gt;10,IF(AND(ISNUMBER('Test Sample Data'!D23),'Test Sample Data'!D23&lt;$B$1, 'Test Sample Data'!D23&gt;0),'Test Sample Data'!D23,$B$1),"")</f>
        <v>26.48</v>
      </c>
      <c r="E24" s="60">
        <f>IF(SUM('Test Sample Data'!E$3:E$98)&gt;10,IF(AND(ISNUMBER('Test Sample Data'!E23),'Test Sample Data'!E23&lt;$B$1, 'Test Sample Data'!E23&gt;0),'Test Sample Data'!E23,$B$1),"")</f>
        <v>26.65</v>
      </c>
      <c r="F24" s="60">
        <f>IF(SUM('Test Sample Data'!F$3:F$98)&gt;10,IF(AND(ISNUMBER('Test Sample Data'!F23),'Test Sample Data'!F23&lt;$B$1, 'Test Sample Data'!F23&gt;0),'Test Sample Data'!F23,$B$1),"")</f>
        <v>26.57</v>
      </c>
      <c r="G24" s="60" t="str">
        <f>IF(SUM('Test Sample Data'!G$3:G$98)&gt;10,IF(AND(ISNUMBER('Test Sample Data'!G23),'Test Sample Data'!G23&lt;$B$1, 'Test Sample Data'!G23&gt;0),'Test Sample Data'!G23,$B$1),"")</f>
        <v/>
      </c>
      <c r="H24" s="60" t="str">
        <f>IF(SUM('Test Sample Data'!H$3:H$98)&gt;10,IF(AND(ISNUMBER('Test Sample Data'!H23),'Test Sample Data'!H23&lt;$B$1, 'Test Sample Data'!H23&gt;0),'Test Sample Data'!H23,$B$1),"")</f>
        <v/>
      </c>
      <c r="I24" s="60" t="str">
        <f>IF(SUM('Test Sample Data'!I$3:I$98)&gt;10,IF(AND(ISNUMBER('Test Sample Data'!I23),'Test Sample Data'!I23&lt;$B$1, 'Test Sample Data'!I23&gt;0),'Test Sample Data'!I23,$B$1),"")</f>
        <v/>
      </c>
      <c r="J24" s="60" t="str">
        <f>IF(SUM('Test Sample Data'!J$3:J$98)&gt;10,IF(AND(ISNUMBER('Test Sample Data'!J23),'Test Sample Data'!J23&lt;$B$1, 'Test Sample Data'!J23&gt;0),'Test Sample Data'!J23,$B$1),"")</f>
        <v/>
      </c>
      <c r="K24" s="60" t="str">
        <f>IF(SUM('Test Sample Data'!K$3:K$98)&gt;10,IF(AND(ISNUMBER('Test Sample Data'!K23),'Test Sample Data'!K23&lt;$B$1, 'Test Sample Data'!K23&gt;0),'Test Sample Data'!K23,$B$1),"")</f>
        <v/>
      </c>
      <c r="L24" s="60" t="str">
        <f>IF(SUM('Test Sample Data'!L$3:L$98)&gt;10,IF(AND(ISNUMBER('Test Sample Data'!L23),'Test Sample Data'!L23&lt;$B$1, 'Test Sample Data'!L23&gt;0),'Test Sample Data'!L23,$B$1),"")</f>
        <v/>
      </c>
      <c r="M24" s="60" t="str">
        <f>IF(SUM('Test Sample Data'!M$3:M$98)&gt;10,IF(AND(ISNUMBER('Test Sample Data'!M23),'Test Sample Data'!M23&lt;$B$1, 'Test Sample Data'!M23&gt;0),'Test Sample Data'!M23,$B$1),"")</f>
        <v/>
      </c>
      <c r="N24" s="60" t="str">
        <f>'Gene Table'!D23</f>
        <v>NM_000584</v>
      </c>
      <c r="O24" s="57" t="s">
        <v>1762</v>
      </c>
      <c r="P24" s="60">
        <f>IF(SUM('Control Sample Data'!D$3:D$98)&gt;10,IF(AND(ISNUMBER('Control Sample Data'!D23),'Control Sample Data'!D23&lt;$B$1, 'Control Sample Data'!D23&gt;0),'Control Sample Data'!D23,$B$1),"")</f>
        <v>29.8</v>
      </c>
      <c r="Q24" s="60">
        <f>IF(SUM('Control Sample Data'!E$3:E$98)&gt;10,IF(AND(ISNUMBER('Control Sample Data'!E23),'Control Sample Data'!E23&lt;$B$1, 'Control Sample Data'!E23&gt;0),'Control Sample Data'!E23,$B$1),"")</f>
        <v>29.94</v>
      </c>
      <c r="R24" s="60">
        <f>IF(SUM('Control Sample Data'!F$3:F$98)&gt;10,IF(AND(ISNUMBER('Control Sample Data'!F23),'Control Sample Data'!F23&lt;$B$1, 'Control Sample Data'!F23&gt;0),'Control Sample Data'!F23,$B$1),"")</f>
        <v>30.28</v>
      </c>
      <c r="S24" s="60" t="str">
        <f>IF(SUM('Control Sample Data'!G$3:G$98)&gt;10,IF(AND(ISNUMBER('Control Sample Data'!G23),'Control Sample Data'!G23&lt;$B$1, 'Control Sample Data'!G23&gt;0),'Control Sample Data'!G23,$B$1),"")</f>
        <v/>
      </c>
      <c r="T24" s="60" t="str">
        <f>IF(SUM('Control Sample Data'!H$3:H$98)&gt;10,IF(AND(ISNUMBER('Control Sample Data'!H23),'Control Sample Data'!H23&lt;$B$1, 'Control Sample Data'!H23&gt;0),'Control Sample Data'!H23,$B$1),"")</f>
        <v/>
      </c>
      <c r="U24" s="60" t="str">
        <f>IF(SUM('Control Sample Data'!I$3:I$98)&gt;10,IF(AND(ISNUMBER('Control Sample Data'!I23),'Control Sample Data'!I23&lt;$B$1, 'Control Sample Data'!I23&gt;0),'Control Sample Data'!I23,$B$1),"")</f>
        <v/>
      </c>
      <c r="V24" s="60" t="str">
        <f>IF(SUM('Control Sample Data'!J$3:J$98)&gt;10,IF(AND(ISNUMBER('Control Sample Data'!J23),'Control Sample Data'!J23&lt;$B$1, 'Control Sample Data'!J23&gt;0),'Control Sample Data'!J23,$B$1),"")</f>
        <v/>
      </c>
      <c r="W24" s="60" t="str">
        <f>IF(SUM('Control Sample Data'!K$3:K$98)&gt;10,IF(AND(ISNUMBER('Control Sample Data'!K23),'Control Sample Data'!K23&lt;$B$1, 'Control Sample Data'!K23&gt;0),'Control Sample Data'!K23,$B$1),"")</f>
        <v/>
      </c>
      <c r="X24" s="60" t="str">
        <f>IF(SUM('Control Sample Data'!L$3:L$98)&gt;10,IF(AND(ISNUMBER('Control Sample Data'!L23),'Control Sample Data'!L23&lt;$B$1, 'Control Sample Data'!L23&gt;0),'Control Sample Data'!L23,$B$1),"")</f>
        <v/>
      </c>
      <c r="Y24" s="60" t="str">
        <f>IF(SUM('Control Sample Data'!M$3:M$98)&gt;10,IF(AND(ISNUMBER('Control Sample Data'!M23),'Control Sample Data'!M23&lt;$B$1, 'Control Sample Data'!M23&gt;0),'Control Sample Data'!M23,$B$1),"")</f>
        <v/>
      </c>
      <c r="Z24" s="186" t="s">
        <v>354</v>
      </c>
      <c r="AA24" s="186"/>
      <c r="AB24" s="186"/>
      <c r="AC24" s="186"/>
      <c r="AD24" s="186"/>
      <c r="AE24" s="186"/>
      <c r="AF24" s="186"/>
      <c r="AG24" s="186"/>
      <c r="AH24" s="186"/>
      <c r="AI24" s="186"/>
      <c r="AJ24" s="133"/>
      <c r="AK24" s="133"/>
      <c r="AL24" s="133"/>
      <c r="AM24" s="133"/>
      <c r="AN24" s="133"/>
      <c r="AO24" s="133"/>
      <c r="AP24" s="133"/>
      <c r="AQ24" s="133"/>
      <c r="AR24" s="133"/>
      <c r="AS24" s="133"/>
      <c r="AT24" s="74">
        <f t="shared" si="0"/>
        <v>3.4200000000000017</v>
      </c>
      <c r="AU24" s="74">
        <f t="shared" si="1"/>
        <v>3.504999999999999</v>
      </c>
      <c r="AV24" s="74">
        <f t="shared" si="2"/>
        <v>3.41</v>
      </c>
      <c r="AW24" s="74" t="str">
        <f t="shared" si="3"/>
        <v/>
      </c>
      <c r="AX24" s="74" t="str">
        <f t="shared" si="4"/>
        <v/>
      </c>
      <c r="AY24" s="74" t="str">
        <f t="shared" si="5"/>
        <v/>
      </c>
      <c r="AZ24" s="74" t="str">
        <f t="shared" si="6"/>
        <v/>
      </c>
      <c r="BA24" s="74" t="str">
        <f t="shared" si="7"/>
        <v/>
      </c>
      <c r="BB24" s="74" t="str">
        <f t="shared" si="8"/>
        <v/>
      </c>
      <c r="BC24" s="74" t="str">
        <f t="shared" si="9"/>
        <v/>
      </c>
      <c r="BD24" s="74">
        <f t="shared" si="10"/>
        <v>5.5233333333333334</v>
      </c>
      <c r="BE24" s="74">
        <f t="shared" si="11"/>
        <v>5.6316666666666677</v>
      </c>
      <c r="BF24" s="74">
        <f t="shared" si="12"/>
        <v>5.875</v>
      </c>
      <c r="BG24" s="74" t="str">
        <f t="shared" si="13"/>
        <v/>
      </c>
      <c r="BH24" s="74" t="str">
        <f t="shared" si="14"/>
        <v/>
      </c>
      <c r="BI24" s="74" t="str">
        <f t="shared" si="15"/>
        <v/>
      </c>
      <c r="BJ24" s="74" t="str">
        <f t="shared" si="16"/>
        <v/>
      </c>
      <c r="BK24" s="74" t="str">
        <f t="shared" si="17"/>
        <v/>
      </c>
      <c r="BL24" s="74" t="str">
        <f t="shared" si="18"/>
        <v/>
      </c>
      <c r="BM24" s="74" t="str">
        <f t="shared" si="19"/>
        <v/>
      </c>
      <c r="BN24" s="62">
        <f t="shared" si="21"/>
        <v>3.4450000000000003</v>
      </c>
      <c r="BO24" s="62">
        <f t="shared" si="22"/>
        <v>5.6766666666666667</v>
      </c>
      <c r="BP24" s="9">
        <f t="shared" si="23"/>
        <v>9.3428078039683532E-2</v>
      </c>
      <c r="BQ24" s="9">
        <f t="shared" si="24"/>
        <v>8.8082547196376301E-2</v>
      </c>
      <c r="BR24" s="9">
        <f t="shared" si="25"/>
        <v>9.4077921713191695E-2</v>
      </c>
      <c r="BS24" s="9" t="str">
        <f t="shared" si="26"/>
        <v/>
      </c>
      <c r="BT24" s="9" t="str">
        <f t="shared" si="27"/>
        <v/>
      </c>
      <c r="BU24" s="9" t="str">
        <f t="shared" si="28"/>
        <v/>
      </c>
      <c r="BV24" s="9" t="str">
        <f t="shared" si="29"/>
        <v/>
      </c>
      <c r="BW24" s="9" t="str">
        <f t="shared" si="30"/>
        <v/>
      </c>
      <c r="BX24" s="9" t="str">
        <f t="shared" si="31"/>
        <v/>
      </c>
      <c r="BY24" s="9" t="str">
        <f t="shared" si="32"/>
        <v/>
      </c>
      <c r="BZ24" s="9">
        <f t="shared" si="33"/>
        <v>2.1742575690287758E-2</v>
      </c>
      <c r="CA24" s="9">
        <f t="shared" si="34"/>
        <v>2.0169698564881908E-2</v>
      </c>
      <c r="CB24" s="9">
        <f t="shared" si="35"/>
        <v>1.7039183322894644E-2</v>
      </c>
      <c r="CC24" s="9" t="str">
        <f t="shared" si="36"/>
        <v/>
      </c>
      <c r="CD24" s="9" t="str">
        <f t="shared" si="37"/>
        <v/>
      </c>
      <c r="CE24" s="9" t="str">
        <f t="shared" si="38"/>
        <v/>
      </c>
      <c r="CF24" s="9" t="str">
        <f t="shared" si="39"/>
        <v/>
      </c>
      <c r="CG24" s="9" t="str">
        <f t="shared" si="40"/>
        <v/>
      </c>
      <c r="CH24" s="9" t="str">
        <f t="shared" si="41"/>
        <v/>
      </c>
      <c r="CI24" s="9" t="str">
        <f t="shared" si="42"/>
        <v/>
      </c>
    </row>
    <row r="25" spans="1:87" ht="12.75" customHeight="1">
      <c r="A25" s="188"/>
      <c r="B25" s="57" t="str">
        <f>IF('Gene Table'!D24="","",'Gene Table'!D24)</f>
        <v>NM_000594</v>
      </c>
      <c r="C25" s="57" t="s">
        <v>1763</v>
      </c>
      <c r="D25" s="60">
        <f>IF(SUM('Test Sample Data'!D$3:D$98)&gt;10,IF(AND(ISNUMBER('Test Sample Data'!D24),'Test Sample Data'!D24&lt;$B$1, 'Test Sample Data'!D24&gt;0),'Test Sample Data'!D24,$B$1),"")</f>
        <v>31.12</v>
      </c>
      <c r="E25" s="60">
        <f>IF(SUM('Test Sample Data'!E$3:E$98)&gt;10,IF(AND(ISNUMBER('Test Sample Data'!E24),'Test Sample Data'!E24&lt;$B$1, 'Test Sample Data'!E24&gt;0),'Test Sample Data'!E24,$B$1),"")</f>
        <v>30.99</v>
      </c>
      <c r="F25" s="60">
        <f>IF(SUM('Test Sample Data'!F$3:F$98)&gt;10,IF(AND(ISNUMBER('Test Sample Data'!F24),'Test Sample Data'!F24&lt;$B$1, 'Test Sample Data'!F24&gt;0),'Test Sample Data'!F24,$B$1),"")</f>
        <v>31.01</v>
      </c>
      <c r="G25" s="60" t="str">
        <f>IF(SUM('Test Sample Data'!G$3:G$98)&gt;10,IF(AND(ISNUMBER('Test Sample Data'!G24),'Test Sample Data'!G24&lt;$B$1, 'Test Sample Data'!G24&gt;0),'Test Sample Data'!G24,$B$1),"")</f>
        <v/>
      </c>
      <c r="H25" s="60" t="str">
        <f>IF(SUM('Test Sample Data'!H$3:H$98)&gt;10,IF(AND(ISNUMBER('Test Sample Data'!H24),'Test Sample Data'!H24&lt;$B$1, 'Test Sample Data'!H24&gt;0),'Test Sample Data'!H24,$B$1),"")</f>
        <v/>
      </c>
      <c r="I25" s="60" t="str">
        <f>IF(SUM('Test Sample Data'!I$3:I$98)&gt;10,IF(AND(ISNUMBER('Test Sample Data'!I24),'Test Sample Data'!I24&lt;$B$1, 'Test Sample Data'!I24&gt;0),'Test Sample Data'!I24,$B$1),"")</f>
        <v/>
      </c>
      <c r="J25" s="60" t="str">
        <f>IF(SUM('Test Sample Data'!J$3:J$98)&gt;10,IF(AND(ISNUMBER('Test Sample Data'!J24),'Test Sample Data'!J24&lt;$B$1, 'Test Sample Data'!J24&gt;0),'Test Sample Data'!J24,$B$1),"")</f>
        <v/>
      </c>
      <c r="K25" s="60" t="str">
        <f>IF(SUM('Test Sample Data'!K$3:K$98)&gt;10,IF(AND(ISNUMBER('Test Sample Data'!K24),'Test Sample Data'!K24&lt;$B$1, 'Test Sample Data'!K24&gt;0),'Test Sample Data'!K24,$B$1),"")</f>
        <v/>
      </c>
      <c r="L25" s="60" t="str">
        <f>IF(SUM('Test Sample Data'!L$3:L$98)&gt;10,IF(AND(ISNUMBER('Test Sample Data'!L24),'Test Sample Data'!L24&lt;$B$1, 'Test Sample Data'!L24&gt;0),'Test Sample Data'!L24,$B$1),"")</f>
        <v/>
      </c>
      <c r="M25" s="60" t="str">
        <f>IF(SUM('Test Sample Data'!M$3:M$98)&gt;10,IF(AND(ISNUMBER('Test Sample Data'!M24),'Test Sample Data'!M24&lt;$B$1, 'Test Sample Data'!M24&gt;0),'Test Sample Data'!M24,$B$1),"")</f>
        <v/>
      </c>
      <c r="N25" s="60" t="str">
        <f>'Gene Table'!D24</f>
        <v>NM_000594</v>
      </c>
      <c r="O25" s="57" t="s">
        <v>1763</v>
      </c>
      <c r="P25" s="60">
        <f>IF(SUM('Control Sample Data'!D$3:D$98)&gt;10,IF(AND(ISNUMBER('Control Sample Data'!D24),'Control Sample Data'!D24&lt;$B$1, 'Control Sample Data'!D24&gt;0),'Control Sample Data'!D24,$B$1),"")</f>
        <v>32.909999999999997</v>
      </c>
      <c r="Q25" s="60">
        <f>IF(SUM('Control Sample Data'!E$3:E$98)&gt;10,IF(AND(ISNUMBER('Control Sample Data'!E24),'Control Sample Data'!E24&lt;$B$1, 'Control Sample Data'!E24&gt;0),'Control Sample Data'!E24,$B$1),"")</f>
        <v>35</v>
      </c>
      <c r="R25" s="60">
        <f>IF(SUM('Control Sample Data'!F$3:F$98)&gt;10,IF(AND(ISNUMBER('Control Sample Data'!F24),'Control Sample Data'!F24&lt;$B$1, 'Control Sample Data'!F24&gt;0),'Control Sample Data'!F24,$B$1),"")</f>
        <v>33.340000000000003</v>
      </c>
      <c r="S25" s="60" t="str">
        <f>IF(SUM('Control Sample Data'!G$3:G$98)&gt;10,IF(AND(ISNUMBER('Control Sample Data'!G24),'Control Sample Data'!G24&lt;$B$1, 'Control Sample Data'!G24&gt;0),'Control Sample Data'!G24,$B$1),"")</f>
        <v/>
      </c>
      <c r="T25" s="60" t="str">
        <f>IF(SUM('Control Sample Data'!H$3:H$98)&gt;10,IF(AND(ISNUMBER('Control Sample Data'!H24),'Control Sample Data'!H24&lt;$B$1, 'Control Sample Data'!H24&gt;0),'Control Sample Data'!H24,$B$1),"")</f>
        <v/>
      </c>
      <c r="U25" s="60" t="str">
        <f>IF(SUM('Control Sample Data'!I$3:I$98)&gt;10,IF(AND(ISNUMBER('Control Sample Data'!I24),'Control Sample Data'!I24&lt;$B$1, 'Control Sample Data'!I24&gt;0),'Control Sample Data'!I24,$B$1),"")</f>
        <v/>
      </c>
      <c r="V25" s="60" t="str">
        <f>IF(SUM('Control Sample Data'!J$3:J$98)&gt;10,IF(AND(ISNUMBER('Control Sample Data'!J24),'Control Sample Data'!J24&lt;$B$1, 'Control Sample Data'!J24&gt;0),'Control Sample Data'!J24,$B$1),"")</f>
        <v/>
      </c>
      <c r="W25" s="60" t="str">
        <f>IF(SUM('Control Sample Data'!K$3:K$98)&gt;10,IF(AND(ISNUMBER('Control Sample Data'!K24),'Control Sample Data'!K24&lt;$B$1, 'Control Sample Data'!K24&gt;0),'Control Sample Data'!K24,$B$1),"")</f>
        <v/>
      </c>
      <c r="X25" s="60" t="str">
        <f>IF(SUM('Control Sample Data'!L$3:L$98)&gt;10,IF(AND(ISNUMBER('Control Sample Data'!L24),'Control Sample Data'!L24&lt;$B$1, 'Control Sample Data'!L24&gt;0),'Control Sample Data'!L24,$B$1),"")</f>
        <v/>
      </c>
      <c r="Y25" s="60" t="str">
        <f>IF(SUM('Control Sample Data'!M$3:M$98)&gt;10,IF(AND(ISNUMBER('Control Sample Data'!M24),'Control Sample Data'!M24&lt;$B$1, 'Control Sample Data'!M24&gt;0),'Control Sample Data'!M24,$B$1),"")</f>
        <v/>
      </c>
      <c r="Z25" s="185" t="s">
        <v>334</v>
      </c>
      <c r="AA25" s="133"/>
      <c r="AB25" s="133"/>
      <c r="AC25" s="133"/>
      <c r="AD25" s="133"/>
      <c r="AE25" s="133"/>
      <c r="AF25" s="133"/>
      <c r="AG25" s="133"/>
      <c r="AH25" s="133"/>
      <c r="AI25" s="133"/>
      <c r="AJ25" s="185" t="s">
        <v>334</v>
      </c>
      <c r="AK25" s="133"/>
      <c r="AL25" s="133"/>
      <c r="AM25" s="133"/>
      <c r="AN25" s="133"/>
      <c r="AO25" s="133"/>
      <c r="AP25" s="133"/>
      <c r="AQ25" s="133"/>
      <c r="AR25" s="133"/>
      <c r="AS25" s="133"/>
      <c r="AT25" s="74">
        <f t="shared" si="0"/>
        <v>8.0600000000000023</v>
      </c>
      <c r="AU25" s="74">
        <f t="shared" si="1"/>
        <v>7.8449999999999989</v>
      </c>
      <c r="AV25" s="74">
        <f t="shared" si="2"/>
        <v>7.8500000000000014</v>
      </c>
      <c r="AW25" s="74" t="str">
        <f t="shared" si="3"/>
        <v/>
      </c>
      <c r="AX25" s="74" t="str">
        <f t="shared" si="4"/>
        <v/>
      </c>
      <c r="AY25" s="74" t="str">
        <f t="shared" si="5"/>
        <v/>
      </c>
      <c r="AZ25" s="74" t="str">
        <f t="shared" si="6"/>
        <v/>
      </c>
      <c r="BA25" s="74" t="str">
        <f t="shared" si="7"/>
        <v/>
      </c>
      <c r="BB25" s="74" t="str">
        <f t="shared" si="8"/>
        <v/>
      </c>
      <c r="BC25" s="74" t="str">
        <f t="shared" si="9"/>
        <v/>
      </c>
      <c r="BD25" s="74">
        <f t="shared" si="10"/>
        <v>8.6333333333333293</v>
      </c>
      <c r="BE25" s="74">
        <f t="shared" si="11"/>
        <v>10.691666666666666</v>
      </c>
      <c r="BF25" s="74">
        <f t="shared" si="12"/>
        <v>8.9350000000000023</v>
      </c>
      <c r="BG25" s="74" t="str">
        <f t="shared" si="13"/>
        <v/>
      </c>
      <c r="BH25" s="74" t="str">
        <f t="shared" si="14"/>
        <v/>
      </c>
      <c r="BI25" s="74" t="str">
        <f t="shared" si="15"/>
        <v/>
      </c>
      <c r="BJ25" s="74" t="str">
        <f t="shared" si="16"/>
        <v/>
      </c>
      <c r="BK25" s="74" t="str">
        <f t="shared" si="17"/>
        <v/>
      </c>
      <c r="BL25" s="74" t="str">
        <f t="shared" si="18"/>
        <v/>
      </c>
      <c r="BM25" s="74" t="str">
        <f t="shared" si="19"/>
        <v/>
      </c>
      <c r="BN25" s="62">
        <f t="shared" si="21"/>
        <v>7.9183333333333339</v>
      </c>
      <c r="BO25" s="62">
        <f t="shared" si="22"/>
        <v>9.42</v>
      </c>
      <c r="BP25" s="9">
        <f t="shared" si="23"/>
        <v>3.7471254661143082E-3</v>
      </c>
      <c r="BQ25" s="9">
        <f t="shared" si="24"/>
        <v>4.3493031962058117E-3</v>
      </c>
      <c r="BR25" s="9">
        <f t="shared" si="25"/>
        <v>4.3342557502650146E-3</v>
      </c>
      <c r="BS25" s="9" t="str">
        <f t="shared" si="26"/>
        <v/>
      </c>
      <c r="BT25" s="9" t="str">
        <f t="shared" si="27"/>
        <v/>
      </c>
      <c r="BU25" s="9" t="str">
        <f t="shared" si="28"/>
        <v/>
      </c>
      <c r="BV25" s="9" t="str">
        <f t="shared" si="29"/>
        <v/>
      </c>
      <c r="BW25" s="9" t="str">
        <f t="shared" si="30"/>
        <v/>
      </c>
      <c r="BX25" s="9" t="str">
        <f t="shared" si="31"/>
        <v/>
      </c>
      <c r="BY25" s="9" t="str">
        <f t="shared" si="32"/>
        <v/>
      </c>
      <c r="BZ25" s="9">
        <f t="shared" si="33"/>
        <v>2.5183013836710612E-3</v>
      </c>
      <c r="CA25" s="9">
        <f t="shared" si="34"/>
        <v>6.0462712909054722E-4</v>
      </c>
      <c r="CB25" s="9">
        <f t="shared" si="35"/>
        <v>2.0431346480322813E-3</v>
      </c>
      <c r="CC25" s="9" t="str">
        <f t="shared" si="36"/>
        <v/>
      </c>
      <c r="CD25" s="9" t="str">
        <f t="shared" si="37"/>
        <v/>
      </c>
      <c r="CE25" s="9" t="str">
        <f t="shared" si="38"/>
        <v/>
      </c>
      <c r="CF25" s="9" t="str">
        <f t="shared" si="39"/>
        <v/>
      </c>
      <c r="CG25" s="9" t="str">
        <f t="shared" si="40"/>
        <v/>
      </c>
      <c r="CH25" s="9" t="str">
        <f t="shared" si="41"/>
        <v/>
      </c>
      <c r="CI25" s="9" t="str">
        <f t="shared" si="42"/>
        <v/>
      </c>
    </row>
    <row r="26" spans="1:87" ht="12.75" customHeight="1">
      <c r="A26" s="188"/>
      <c r="B26" s="57" t="str">
        <f>IF('Gene Table'!D25="","",'Gene Table'!D25)</f>
        <v>NM_000660</v>
      </c>
      <c r="C26" s="57" t="s">
        <v>1764</v>
      </c>
      <c r="D26" s="60">
        <f>IF(SUM('Test Sample Data'!D$3:D$98)&gt;10,IF(AND(ISNUMBER('Test Sample Data'!D25),'Test Sample Data'!D25&lt;$B$1, 'Test Sample Data'!D25&gt;0),'Test Sample Data'!D25,$B$1),"")</f>
        <v>24.05</v>
      </c>
      <c r="E26" s="60">
        <f>IF(SUM('Test Sample Data'!E$3:E$98)&gt;10,IF(AND(ISNUMBER('Test Sample Data'!E25),'Test Sample Data'!E25&lt;$B$1, 'Test Sample Data'!E25&gt;0),'Test Sample Data'!E25,$B$1),"")</f>
        <v>24.19</v>
      </c>
      <c r="F26" s="60">
        <f>IF(SUM('Test Sample Data'!F$3:F$98)&gt;10,IF(AND(ISNUMBER('Test Sample Data'!F25),'Test Sample Data'!F25&lt;$B$1, 'Test Sample Data'!F25&gt;0),'Test Sample Data'!F25,$B$1),"")</f>
        <v>24.12</v>
      </c>
      <c r="G26" s="60" t="str">
        <f>IF(SUM('Test Sample Data'!G$3:G$98)&gt;10,IF(AND(ISNUMBER('Test Sample Data'!G25),'Test Sample Data'!G25&lt;$B$1, 'Test Sample Data'!G25&gt;0),'Test Sample Data'!G25,$B$1),"")</f>
        <v/>
      </c>
      <c r="H26" s="60" t="str">
        <f>IF(SUM('Test Sample Data'!H$3:H$98)&gt;10,IF(AND(ISNUMBER('Test Sample Data'!H25),'Test Sample Data'!H25&lt;$B$1, 'Test Sample Data'!H25&gt;0),'Test Sample Data'!H25,$B$1),"")</f>
        <v/>
      </c>
      <c r="I26" s="60" t="str">
        <f>IF(SUM('Test Sample Data'!I$3:I$98)&gt;10,IF(AND(ISNUMBER('Test Sample Data'!I25),'Test Sample Data'!I25&lt;$B$1, 'Test Sample Data'!I25&gt;0),'Test Sample Data'!I25,$B$1),"")</f>
        <v/>
      </c>
      <c r="J26" s="60" t="str">
        <f>IF(SUM('Test Sample Data'!J$3:J$98)&gt;10,IF(AND(ISNUMBER('Test Sample Data'!J25),'Test Sample Data'!J25&lt;$B$1, 'Test Sample Data'!J25&gt;0),'Test Sample Data'!J25,$B$1),"")</f>
        <v/>
      </c>
      <c r="K26" s="60" t="str">
        <f>IF(SUM('Test Sample Data'!K$3:K$98)&gt;10,IF(AND(ISNUMBER('Test Sample Data'!K25),'Test Sample Data'!K25&lt;$B$1, 'Test Sample Data'!K25&gt;0),'Test Sample Data'!K25,$B$1),"")</f>
        <v/>
      </c>
      <c r="L26" s="60" t="str">
        <f>IF(SUM('Test Sample Data'!L$3:L$98)&gt;10,IF(AND(ISNUMBER('Test Sample Data'!L25),'Test Sample Data'!L25&lt;$B$1, 'Test Sample Data'!L25&gt;0),'Test Sample Data'!L25,$B$1),"")</f>
        <v/>
      </c>
      <c r="M26" s="60" t="str">
        <f>IF(SUM('Test Sample Data'!M$3:M$98)&gt;10,IF(AND(ISNUMBER('Test Sample Data'!M25),'Test Sample Data'!M25&lt;$B$1, 'Test Sample Data'!M25&gt;0),'Test Sample Data'!M25,$B$1),"")</f>
        <v/>
      </c>
      <c r="N26" s="60" t="str">
        <f>'Gene Table'!D25</f>
        <v>NM_000660</v>
      </c>
      <c r="O26" s="57" t="s">
        <v>1764</v>
      </c>
      <c r="P26" s="60">
        <f>IF(SUM('Control Sample Data'!D$3:D$98)&gt;10,IF(AND(ISNUMBER('Control Sample Data'!D25),'Control Sample Data'!D25&lt;$B$1, 'Control Sample Data'!D25&gt;0),'Control Sample Data'!D25,$B$1),"")</f>
        <v>27.02</v>
      </c>
      <c r="Q26" s="60">
        <f>IF(SUM('Control Sample Data'!E$3:E$98)&gt;10,IF(AND(ISNUMBER('Control Sample Data'!E25),'Control Sample Data'!E25&lt;$B$1, 'Control Sample Data'!E25&gt;0),'Control Sample Data'!E25,$B$1),"")</f>
        <v>27.25</v>
      </c>
      <c r="R26" s="60">
        <f>IF(SUM('Control Sample Data'!F$3:F$98)&gt;10,IF(AND(ISNUMBER('Control Sample Data'!F25),'Control Sample Data'!F25&lt;$B$1, 'Control Sample Data'!F25&gt;0),'Control Sample Data'!F25,$B$1),"")</f>
        <v>27.3</v>
      </c>
      <c r="S26" s="60" t="str">
        <f>IF(SUM('Control Sample Data'!G$3:G$98)&gt;10,IF(AND(ISNUMBER('Control Sample Data'!G25),'Control Sample Data'!G25&lt;$B$1, 'Control Sample Data'!G25&gt;0),'Control Sample Data'!G25,$B$1),"")</f>
        <v/>
      </c>
      <c r="T26" s="60" t="str">
        <f>IF(SUM('Control Sample Data'!H$3:H$98)&gt;10,IF(AND(ISNUMBER('Control Sample Data'!H25),'Control Sample Data'!H25&lt;$B$1, 'Control Sample Data'!H25&gt;0),'Control Sample Data'!H25,$B$1),"")</f>
        <v/>
      </c>
      <c r="U26" s="60" t="str">
        <f>IF(SUM('Control Sample Data'!I$3:I$98)&gt;10,IF(AND(ISNUMBER('Control Sample Data'!I25),'Control Sample Data'!I25&lt;$B$1, 'Control Sample Data'!I25&gt;0),'Control Sample Data'!I25,$B$1),"")</f>
        <v/>
      </c>
      <c r="V26" s="60" t="str">
        <f>IF(SUM('Control Sample Data'!J$3:J$98)&gt;10,IF(AND(ISNUMBER('Control Sample Data'!J25),'Control Sample Data'!J25&lt;$B$1, 'Control Sample Data'!J25&gt;0),'Control Sample Data'!J25,$B$1),"")</f>
        <v/>
      </c>
      <c r="W26" s="60" t="str">
        <f>IF(SUM('Control Sample Data'!K$3:K$98)&gt;10,IF(AND(ISNUMBER('Control Sample Data'!K25),'Control Sample Data'!K25&lt;$B$1, 'Control Sample Data'!K25&gt;0),'Control Sample Data'!K25,$B$1),"")</f>
        <v/>
      </c>
      <c r="X26" s="60" t="str">
        <f>IF(SUM('Control Sample Data'!L$3:L$98)&gt;10,IF(AND(ISNUMBER('Control Sample Data'!L25),'Control Sample Data'!L25&lt;$B$1, 'Control Sample Data'!L25&gt;0),'Control Sample Data'!L25,$B$1),"")</f>
        <v/>
      </c>
      <c r="Y26" s="60" t="str">
        <f>IF(SUM('Control Sample Data'!M$3:M$98)&gt;10,IF(AND(ISNUMBER('Control Sample Data'!M25),'Control Sample Data'!M25&lt;$B$1, 'Control Sample Data'!M25&gt;0),'Control Sample Data'!M25,$B$1),"")</f>
        <v/>
      </c>
      <c r="Z26" s="75">
        <f t="shared" ref="Z26:AS26" si="43">IF(ISERROR(AVERAGE(Z4:Z23)),0,AVERAGE(Z4:Z23))</f>
        <v>23.06</v>
      </c>
      <c r="AA26" s="75">
        <f t="shared" si="43"/>
        <v>23.145</v>
      </c>
      <c r="AB26" s="75">
        <f t="shared" si="43"/>
        <v>23.16</v>
      </c>
      <c r="AC26" s="75">
        <f t="shared" si="43"/>
        <v>0</v>
      </c>
      <c r="AD26" s="75">
        <f t="shared" si="43"/>
        <v>0</v>
      </c>
      <c r="AE26" s="75">
        <f t="shared" si="43"/>
        <v>0</v>
      </c>
      <c r="AF26" s="75">
        <f t="shared" si="43"/>
        <v>0</v>
      </c>
      <c r="AG26" s="75">
        <f t="shared" si="43"/>
        <v>0</v>
      </c>
      <c r="AH26" s="75">
        <f t="shared" si="43"/>
        <v>0</v>
      </c>
      <c r="AI26" s="75">
        <f t="shared" si="43"/>
        <v>0</v>
      </c>
      <c r="AJ26" s="75">
        <f t="shared" si="43"/>
        <v>24.276666666666667</v>
      </c>
      <c r="AK26" s="75">
        <f t="shared" si="43"/>
        <v>24.308333333333334</v>
      </c>
      <c r="AL26" s="75">
        <f t="shared" si="43"/>
        <v>24.405000000000001</v>
      </c>
      <c r="AM26" s="75">
        <f t="shared" si="43"/>
        <v>0</v>
      </c>
      <c r="AN26" s="75">
        <f t="shared" si="43"/>
        <v>0</v>
      </c>
      <c r="AO26" s="75">
        <f t="shared" si="43"/>
        <v>0</v>
      </c>
      <c r="AP26" s="75">
        <f t="shared" si="43"/>
        <v>0</v>
      </c>
      <c r="AQ26" s="75">
        <f t="shared" si="43"/>
        <v>0</v>
      </c>
      <c r="AR26" s="75">
        <f t="shared" si="43"/>
        <v>0</v>
      </c>
      <c r="AS26" s="75">
        <f t="shared" si="43"/>
        <v>0</v>
      </c>
      <c r="AT26" s="74">
        <f t="shared" si="0"/>
        <v>0.99000000000000199</v>
      </c>
      <c r="AU26" s="74">
        <f t="shared" si="1"/>
        <v>1.0450000000000017</v>
      </c>
      <c r="AV26" s="74">
        <f t="shared" si="2"/>
        <v>0.96000000000000085</v>
      </c>
      <c r="AW26" s="74" t="str">
        <f t="shared" si="3"/>
        <v/>
      </c>
      <c r="AX26" s="74" t="str">
        <f t="shared" si="4"/>
        <v/>
      </c>
      <c r="AY26" s="74" t="str">
        <f t="shared" si="5"/>
        <v/>
      </c>
      <c r="AZ26" s="74" t="str">
        <f t="shared" si="6"/>
        <v/>
      </c>
      <c r="BA26" s="74" t="str">
        <f t="shared" si="7"/>
        <v/>
      </c>
      <c r="BB26" s="74" t="str">
        <f t="shared" si="8"/>
        <v/>
      </c>
      <c r="BC26" s="74" t="str">
        <f t="shared" si="9"/>
        <v/>
      </c>
      <c r="BD26" s="74">
        <f t="shared" si="10"/>
        <v>2.7433333333333323</v>
      </c>
      <c r="BE26" s="74">
        <f t="shared" si="11"/>
        <v>2.9416666666666664</v>
      </c>
      <c r="BF26" s="74">
        <f t="shared" si="12"/>
        <v>2.8949999999999996</v>
      </c>
      <c r="BG26" s="74" t="str">
        <f t="shared" si="13"/>
        <v/>
      </c>
      <c r="BH26" s="74" t="str">
        <f t="shared" si="14"/>
        <v/>
      </c>
      <c r="BI26" s="74" t="str">
        <f t="shared" si="15"/>
        <v/>
      </c>
      <c r="BJ26" s="74" t="str">
        <f t="shared" si="16"/>
        <v/>
      </c>
      <c r="BK26" s="74" t="str">
        <f t="shared" si="17"/>
        <v/>
      </c>
      <c r="BL26" s="74" t="str">
        <f t="shared" si="18"/>
        <v/>
      </c>
      <c r="BM26" s="74" t="str">
        <f t="shared" si="19"/>
        <v/>
      </c>
      <c r="BN26" s="62">
        <f t="shared" si="21"/>
        <v>0.99833333333333485</v>
      </c>
      <c r="BO26" s="62">
        <f t="shared" si="22"/>
        <v>2.8599999999999994</v>
      </c>
      <c r="BP26" s="9">
        <f t="shared" si="23"/>
        <v>0.50347777502835867</v>
      </c>
      <c r="BQ26" s="9">
        <f t="shared" si="24"/>
        <v>0.48464490846753194</v>
      </c>
      <c r="BR26" s="9">
        <f t="shared" si="25"/>
        <v>0.51405691332803294</v>
      </c>
      <c r="BS26" s="9" t="str">
        <f t="shared" si="26"/>
        <v/>
      </c>
      <c r="BT26" s="9" t="str">
        <f t="shared" si="27"/>
        <v/>
      </c>
      <c r="BU26" s="9" t="str">
        <f t="shared" si="28"/>
        <v/>
      </c>
      <c r="BV26" s="9" t="str">
        <f t="shared" si="29"/>
        <v/>
      </c>
      <c r="BW26" s="9" t="str">
        <f t="shared" si="30"/>
        <v/>
      </c>
      <c r="BX26" s="9" t="str">
        <f t="shared" si="31"/>
        <v/>
      </c>
      <c r="BY26" s="9" t="str">
        <f t="shared" si="32"/>
        <v/>
      </c>
      <c r="BZ26" s="9">
        <f t="shared" si="33"/>
        <v>0.14933939189450254</v>
      </c>
      <c r="CA26" s="9">
        <f t="shared" si="34"/>
        <v>0.13015776906685081</v>
      </c>
      <c r="CB26" s="9">
        <f t="shared" si="35"/>
        <v>0.1344367988071723</v>
      </c>
      <c r="CC26" s="9" t="str">
        <f t="shared" si="36"/>
        <v/>
      </c>
      <c r="CD26" s="9" t="str">
        <f t="shared" si="37"/>
        <v/>
      </c>
      <c r="CE26" s="9" t="str">
        <f t="shared" si="38"/>
        <v/>
      </c>
      <c r="CF26" s="9" t="str">
        <f t="shared" si="39"/>
        <v/>
      </c>
      <c r="CG26" s="9" t="str">
        <f t="shared" si="40"/>
        <v/>
      </c>
      <c r="CH26" s="9" t="str">
        <f t="shared" si="41"/>
        <v/>
      </c>
      <c r="CI26" s="9" t="str">
        <f t="shared" si="42"/>
        <v/>
      </c>
    </row>
    <row r="27" spans="1:87">
      <c r="A27" s="188"/>
      <c r="B27" s="57" t="str">
        <f>IF('Gene Table'!D26="","",'Gene Table'!D26)</f>
        <v>NM_000059</v>
      </c>
      <c r="C27" s="57" t="s">
        <v>1765</v>
      </c>
      <c r="D27" s="60">
        <f>IF(SUM('Test Sample Data'!D$3:D$98)&gt;10,IF(AND(ISNUMBER('Test Sample Data'!D26),'Test Sample Data'!D26&lt;$B$1, 'Test Sample Data'!D26&gt;0),'Test Sample Data'!D26,$B$1),"")</f>
        <v>26.52</v>
      </c>
      <c r="E27" s="60">
        <f>IF(SUM('Test Sample Data'!E$3:E$98)&gt;10,IF(AND(ISNUMBER('Test Sample Data'!E26),'Test Sample Data'!E26&lt;$B$1, 'Test Sample Data'!E26&gt;0),'Test Sample Data'!E26,$B$1),"")</f>
        <v>26.68</v>
      </c>
      <c r="F27" s="60">
        <f>IF(SUM('Test Sample Data'!F$3:F$98)&gt;10,IF(AND(ISNUMBER('Test Sample Data'!F26),'Test Sample Data'!F26&lt;$B$1, 'Test Sample Data'!F26&gt;0),'Test Sample Data'!F26,$B$1),"")</f>
        <v>26.82</v>
      </c>
      <c r="G27" s="60" t="str">
        <f>IF(SUM('Test Sample Data'!G$3:G$98)&gt;10,IF(AND(ISNUMBER('Test Sample Data'!G26),'Test Sample Data'!G26&lt;$B$1, 'Test Sample Data'!G26&gt;0),'Test Sample Data'!G26,$B$1),"")</f>
        <v/>
      </c>
      <c r="H27" s="60" t="str">
        <f>IF(SUM('Test Sample Data'!H$3:H$98)&gt;10,IF(AND(ISNUMBER('Test Sample Data'!H26),'Test Sample Data'!H26&lt;$B$1, 'Test Sample Data'!H26&gt;0),'Test Sample Data'!H26,$B$1),"")</f>
        <v/>
      </c>
      <c r="I27" s="60" t="str">
        <f>IF(SUM('Test Sample Data'!I$3:I$98)&gt;10,IF(AND(ISNUMBER('Test Sample Data'!I26),'Test Sample Data'!I26&lt;$B$1, 'Test Sample Data'!I26&gt;0),'Test Sample Data'!I26,$B$1),"")</f>
        <v/>
      </c>
      <c r="J27" s="60" t="str">
        <f>IF(SUM('Test Sample Data'!J$3:J$98)&gt;10,IF(AND(ISNUMBER('Test Sample Data'!J26),'Test Sample Data'!J26&lt;$B$1, 'Test Sample Data'!J26&gt;0),'Test Sample Data'!J26,$B$1),"")</f>
        <v/>
      </c>
      <c r="K27" s="60" t="str">
        <f>IF(SUM('Test Sample Data'!K$3:K$98)&gt;10,IF(AND(ISNUMBER('Test Sample Data'!K26),'Test Sample Data'!K26&lt;$B$1, 'Test Sample Data'!K26&gt;0),'Test Sample Data'!K26,$B$1),"")</f>
        <v/>
      </c>
      <c r="L27" s="60" t="str">
        <f>IF(SUM('Test Sample Data'!L$3:L$98)&gt;10,IF(AND(ISNUMBER('Test Sample Data'!L26),'Test Sample Data'!L26&lt;$B$1, 'Test Sample Data'!L26&gt;0),'Test Sample Data'!L26,$B$1),"")</f>
        <v/>
      </c>
      <c r="M27" s="60" t="str">
        <f>IF(SUM('Test Sample Data'!M$3:M$98)&gt;10,IF(AND(ISNUMBER('Test Sample Data'!M26),'Test Sample Data'!M26&lt;$B$1, 'Test Sample Data'!M26&gt;0),'Test Sample Data'!M26,$B$1),"")</f>
        <v/>
      </c>
      <c r="N27" s="60" t="str">
        <f>'Gene Table'!D26</f>
        <v>NM_000059</v>
      </c>
      <c r="O27" s="57" t="s">
        <v>1765</v>
      </c>
      <c r="P27" s="60">
        <f>IF(SUM('Control Sample Data'!D$3:D$98)&gt;10,IF(AND(ISNUMBER('Control Sample Data'!D26),'Control Sample Data'!D26&lt;$B$1, 'Control Sample Data'!D26&gt;0),'Control Sample Data'!D26,$B$1),"")</f>
        <v>29.16</v>
      </c>
      <c r="Q27" s="60">
        <f>IF(SUM('Control Sample Data'!E$3:E$98)&gt;10,IF(AND(ISNUMBER('Control Sample Data'!E26),'Control Sample Data'!E26&lt;$B$1, 'Control Sample Data'!E26&gt;0),'Control Sample Data'!E26,$B$1),"")</f>
        <v>29.32</v>
      </c>
      <c r="R27" s="60">
        <f>IF(SUM('Control Sample Data'!F$3:F$98)&gt;10,IF(AND(ISNUMBER('Control Sample Data'!F26),'Control Sample Data'!F26&lt;$B$1, 'Control Sample Data'!F26&gt;0),'Control Sample Data'!F26,$B$1),"")</f>
        <v>29.35</v>
      </c>
      <c r="S27" s="60" t="str">
        <f>IF(SUM('Control Sample Data'!G$3:G$98)&gt;10,IF(AND(ISNUMBER('Control Sample Data'!G26),'Control Sample Data'!G26&lt;$B$1, 'Control Sample Data'!G26&gt;0),'Control Sample Data'!G26,$B$1),"")</f>
        <v/>
      </c>
      <c r="T27" s="60" t="str">
        <f>IF(SUM('Control Sample Data'!H$3:H$98)&gt;10,IF(AND(ISNUMBER('Control Sample Data'!H26),'Control Sample Data'!H26&lt;$B$1, 'Control Sample Data'!H26&gt;0),'Control Sample Data'!H26,$B$1),"")</f>
        <v/>
      </c>
      <c r="U27" s="60" t="str">
        <f>IF(SUM('Control Sample Data'!I$3:I$98)&gt;10,IF(AND(ISNUMBER('Control Sample Data'!I26),'Control Sample Data'!I26&lt;$B$1, 'Control Sample Data'!I26&gt;0),'Control Sample Data'!I26,$B$1),"")</f>
        <v/>
      </c>
      <c r="V27" s="60" t="str">
        <f>IF(SUM('Control Sample Data'!J$3:J$98)&gt;10,IF(AND(ISNUMBER('Control Sample Data'!J26),'Control Sample Data'!J26&lt;$B$1, 'Control Sample Data'!J26&gt;0),'Control Sample Data'!J26,$B$1),"")</f>
        <v/>
      </c>
      <c r="W27" s="60" t="str">
        <f>IF(SUM('Control Sample Data'!K$3:K$98)&gt;10,IF(AND(ISNUMBER('Control Sample Data'!K26),'Control Sample Data'!K26&lt;$B$1, 'Control Sample Data'!K26&gt;0),'Control Sample Data'!K26,$B$1),"")</f>
        <v/>
      </c>
      <c r="X27" s="60" t="str">
        <f>IF(SUM('Control Sample Data'!L$3:L$98)&gt;10,IF(AND(ISNUMBER('Control Sample Data'!L26),'Control Sample Data'!L26&lt;$B$1, 'Control Sample Data'!L26&gt;0),'Control Sample Data'!L26,$B$1),"")</f>
        <v/>
      </c>
      <c r="Y27" s="60" t="str">
        <f>IF(SUM('Control Sample Data'!M$3:M$98)&gt;10,IF(AND(ISNUMBER('Control Sample Data'!M26),'Control Sample Data'!M26&lt;$B$1, 'Control Sample Data'!M26&gt;0),'Control Sample Data'!M26,$B$1),"")</f>
        <v/>
      </c>
      <c r="Z27" s="77"/>
      <c r="AA27" s="58"/>
      <c r="AB27" s="78"/>
      <c r="AC27" s="78"/>
      <c r="AD27" s="78"/>
      <c r="AE27" s="78"/>
      <c r="AF27" s="78"/>
      <c r="AG27" s="78"/>
      <c r="AH27" s="78"/>
      <c r="AI27" s="78"/>
      <c r="AJ27" s="78"/>
      <c r="AK27" s="78"/>
      <c r="AL27" s="78"/>
      <c r="AM27" s="78"/>
      <c r="AN27" s="78"/>
      <c r="AO27" s="78"/>
      <c r="AP27" s="78"/>
      <c r="AQ27" s="78"/>
      <c r="AR27" s="78"/>
      <c r="AS27" s="78"/>
      <c r="AT27" s="74">
        <f t="shared" si="0"/>
        <v>3.4600000000000009</v>
      </c>
      <c r="AU27" s="74">
        <f t="shared" si="1"/>
        <v>3.5350000000000001</v>
      </c>
      <c r="AV27" s="74">
        <f t="shared" si="2"/>
        <v>3.66</v>
      </c>
      <c r="AW27" s="74" t="str">
        <f t="shared" si="3"/>
        <v/>
      </c>
      <c r="AX27" s="74" t="str">
        <f t="shared" si="4"/>
        <v/>
      </c>
      <c r="AY27" s="74" t="str">
        <f t="shared" si="5"/>
        <v/>
      </c>
      <c r="AZ27" s="74" t="str">
        <f t="shared" si="6"/>
        <v/>
      </c>
      <c r="BA27" s="74" t="str">
        <f t="shared" si="7"/>
        <v/>
      </c>
      <c r="BB27" s="74" t="str">
        <f t="shared" si="8"/>
        <v/>
      </c>
      <c r="BC27" s="74" t="str">
        <f t="shared" si="9"/>
        <v/>
      </c>
      <c r="BD27" s="74">
        <f t="shared" si="10"/>
        <v>4.8833333333333329</v>
      </c>
      <c r="BE27" s="74">
        <f t="shared" si="11"/>
        <v>5.0116666666666667</v>
      </c>
      <c r="BF27" s="74">
        <f t="shared" si="12"/>
        <v>4.9450000000000003</v>
      </c>
      <c r="BG27" s="74" t="str">
        <f t="shared" si="13"/>
        <v/>
      </c>
      <c r="BH27" s="74" t="str">
        <f t="shared" si="14"/>
        <v/>
      </c>
      <c r="BI27" s="74" t="str">
        <f t="shared" si="15"/>
        <v/>
      </c>
      <c r="BJ27" s="74" t="str">
        <f t="shared" si="16"/>
        <v/>
      </c>
      <c r="BK27" s="74" t="str">
        <f t="shared" si="17"/>
        <v/>
      </c>
      <c r="BL27" s="74" t="str">
        <f t="shared" si="18"/>
        <v/>
      </c>
      <c r="BM27" s="74" t="str">
        <f t="shared" si="19"/>
        <v/>
      </c>
      <c r="BN27" s="62">
        <f t="shared" si="21"/>
        <v>3.5516666666666672</v>
      </c>
      <c r="BO27" s="62">
        <f t="shared" si="22"/>
        <v>4.9466666666666663</v>
      </c>
      <c r="BP27" s="9">
        <f t="shared" si="23"/>
        <v>9.0873282332519359E-2</v>
      </c>
      <c r="BQ27" s="9">
        <f t="shared" si="24"/>
        <v>8.6269834587289318E-2</v>
      </c>
      <c r="BR27" s="9">
        <f t="shared" si="25"/>
        <v>7.9109787123142497E-2</v>
      </c>
      <c r="BS27" s="9" t="str">
        <f t="shared" si="26"/>
        <v/>
      </c>
      <c r="BT27" s="9" t="str">
        <f t="shared" si="27"/>
        <v/>
      </c>
      <c r="BU27" s="9" t="str">
        <f t="shared" si="28"/>
        <v/>
      </c>
      <c r="BV27" s="9" t="str">
        <f t="shared" si="29"/>
        <v/>
      </c>
      <c r="BW27" s="9" t="str">
        <f t="shared" si="30"/>
        <v/>
      </c>
      <c r="BX27" s="9" t="str">
        <f t="shared" si="31"/>
        <v/>
      </c>
      <c r="BY27" s="9" t="str">
        <f t="shared" si="32"/>
        <v/>
      </c>
      <c r="BZ27" s="9">
        <f t="shared" si="33"/>
        <v>3.3882089696919332E-2</v>
      </c>
      <c r="CA27" s="9">
        <f t="shared" si="34"/>
        <v>3.0998309138427476E-2</v>
      </c>
      <c r="CB27" s="9">
        <f t="shared" si="35"/>
        <v>3.2464346978051999E-2</v>
      </c>
      <c r="CC27" s="9" t="str">
        <f t="shared" si="36"/>
        <v/>
      </c>
      <c r="CD27" s="9" t="str">
        <f t="shared" si="37"/>
        <v/>
      </c>
      <c r="CE27" s="9" t="str">
        <f t="shared" si="38"/>
        <v/>
      </c>
      <c r="CF27" s="9" t="str">
        <f t="shared" si="39"/>
        <v/>
      </c>
      <c r="CG27" s="9" t="str">
        <f t="shared" si="40"/>
        <v/>
      </c>
      <c r="CH27" s="9" t="str">
        <f t="shared" si="41"/>
        <v/>
      </c>
      <c r="CI27" s="9" t="str">
        <f t="shared" si="42"/>
        <v/>
      </c>
    </row>
    <row r="28" spans="1:87" ht="14.25" customHeight="1">
      <c r="A28" s="188"/>
      <c r="B28" s="57" t="str">
        <f>IF('Gene Table'!D27="","",'Gene Table'!D27)</f>
        <v>NM_005037</v>
      </c>
      <c r="C28" s="57" t="s">
        <v>1766</v>
      </c>
      <c r="D28" s="60">
        <f>IF(SUM('Test Sample Data'!D$3:D$98)&gt;10,IF(AND(ISNUMBER('Test Sample Data'!D27),'Test Sample Data'!D27&lt;$B$1, 'Test Sample Data'!D27&gt;0),'Test Sample Data'!D27,$B$1),"")</f>
        <v>32.71</v>
      </c>
      <c r="E28" s="60">
        <f>IF(SUM('Test Sample Data'!E$3:E$98)&gt;10,IF(AND(ISNUMBER('Test Sample Data'!E27),'Test Sample Data'!E27&lt;$B$1, 'Test Sample Data'!E27&gt;0),'Test Sample Data'!E27,$B$1),"")</f>
        <v>34.81</v>
      </c>
      <c r="F28" s="60">
        <f>IF(SUM('Test Sample Data'!F$3:F$98)&gt;10,IF(AND(ISNUMBER('Test Sample Data'!F27),'Test Sample Data'!F27&lt;$B$1, 'Test Sample Data'!F27&gt;0),'Test Sample Data'!F27,$B$1),"")</f>
        <v>33.67</v>
      </c>
      <c r="G28" s="60" t="str">
        <f>IF(SUM('Test Sample Data'!G$3:G$98)&gt;10,IF(AND(ISNUMBER('Test Sample Data'!G27),'Test Sample Data'!G27&lt;$B$1, 'Test Sample Data'!G27&gt;0),'Test Sample Data'!G27,$B$1),"")</f>
        <v/>
      </c>
      <c r="H28" s="60" t="str">
        <f>IF(SUM('Test Sample Data'!H$3:H$98)&gt;10,IF(AND(ISNUMBER('Test Sample Data'!H27),'Test Sample Data'!H27&lt;$B$1, 'Test Sample Data'!H27&gt;0),'Test Sample Data'!H27,$B$1),"")</f>
        <v/>
      </c>
      <c r="I28" s="60" t="str">
        <f>IF(SUM('Test Sample Data'!I$3:I$98)&gt;10,IF(AND(ISNUMBER('Test Sample Data'!I27),'Test Sample Data'!I27&lt;$B$1, 'Test Sample Data'!I27&gt;0),'Test Sample Data'!I27,$B$1),"")</f>
        <v/>
      </c>
      <c r="J28" s="60" t="str">
        <f>IF(SUM('Test Sample Data'!J$3:J$98)&gt;10,IF(AND(ISNUMBER('Test Sample Data'!J27),'Test Sample Data'!J27&lt;$B$1, 'Test Sample Data'!J27&gt;0),'Test Sample Data'!J27,$B$1),"")</f>
        <v/>
      </c>
      <c r="K28" s="60" t="str">
        <f>IF(SUM('Test Sample Data'!K$3:K$98)&gt;10,IF(AND(ISNUMBER('Test Sample Data'!K27),'Test Sample Data'!K27&lt;$B$1, 'Test Sample Data'!K27&gt;0),'Test Sample Data'!K27,$B$1),"")</f>
        <v/>
      </c>
      <c r="L28" s="60" t="str">
        <f>IF(SUM('Test Sample Data'!L$3:L$98)&gt;10,IF(AND(ISNUMBER('Test Sample Data'!L27),'Test Sample Data'!L27&lt;$B$1, 'Test Sample Data'!L27&gt;0),'Test Sample Data'!L27,$B$1),"")</f>
        <v/>
      </c>
      <c r="M28" s="60" t="str">
        <f>IF(SUM('Test Sample Data'!M$3:M$98)&gt;10,IF(AND(ISNUMBER('Test Sample Data'!M27),'Test Sample Data'!M27&lt;$B$1, 'Test Sample Data'!M27&gt;0),'Test Sample Data'!M27,$B$1),"")</f>
        <v/>
      </c>
      <c r="N28" s="60" t="str">
        <f>'Gene Table'!D27</f>
        <v>NM_005037</v>
      </c>
      <c r="O28" s="57" t="s">
        <v>1766</v>
      </c>
      <c r="P28" s="60">
        <f>IF(SUM('Control Sample Data'!D$3:D$98)&gt;10,IF(AND(ISNUMBER('Control Sample Data'!D27),'Control Sample Data'!D27&lt;$B$1, 'Control Sample Data'!D27&gt;0),'Control Sample Data'!D27,$B$1),"")</f>
        <v>34.26</v>
      </c>
      <c r="Q28" s="60">
        <f>IF(SUM('Control Sample Data'!E$3:E$98)&gt;10,IF(AND(ISNUMBER('Control Sample Data'!E27),'Control Sample Data'!E27&lt;$B$1, 'Control Sample Data'!E27&gt;0),'Control Sample Data'!E27,$B$1),"")</f>
        <v>34.33</v>
      </c>
      <c r="R28" s="60">
        <f>IF(SUM('Control Sample Data'!F$3:F$98)&gt;10,IF(AND(ISNUMBER('Control Sample Data'!F27),'Control Sample Data'!F27&lt;$B$1, 'Control Sample Data'!F27&gt;0),'Control Sample Data'!F27,$B$1),"")</f>
        <v>35</v>
      </c>
      <c r="S28" s="60" t="str">
        <f>IF(SUM('Control Sample Data'!G$3:G$98)&gt;10,IF(AND(ISNUMBER('Control Sample Data'!G27),'Control Sample Data'!G27&lt;$B$1, 'Control Sample Data'!G27&gt;0),'Control Sample Data'!G27,$B$1),"")</f>
        <v/>
      </c>
      <c r="T28" s="60" t="str">
        <f>IF(SUM('Control Sample Data'!H$3:H$98)&gt;10,IF(AND(ISNUMBER('Control Sample Data'!H27),'Control Sample Data'!H27&lt;$B$1, 'Control Sample Data'!H27&gt;0),'Control Sample Data'!H27,$B$1),"")</f>
        <v/>
      </c>
      <c r="U28" s="60" t="str">
        <f>IF(SUM('Control Sample Data'!I$3:I$98)&gt;10,IF(AND(ISNUMBER('Control Sample Data'!I27),'Control Sample Data'!I27&lt;$B$1, 'Control Sample Data'!I27&gt;0),'Control Sample Data'!I27,$B$1),"")</f>
        <v/>
      </c>
      <c r="V28" s="60" t="str">
        <f>IF(SUM('Control Sample Data'!J$3:J$98)&gt;10,IF(AND(ISNUMBER('Control Sample Data'!J27),'Control Sample Data'!J27&lt;$B$1, 'Control Sample Data'!J27&gt;0),'Control Sample Data'!J27,$B$1),"")</f>
        <v/>
      </c>
      <c r="W28" s="60" t="str">
        <f>IF(SUM('Control Sample Data'!K$3:K$98)&gt;10,IF(AND(ISNUMBER('Control Sample Data'!K27),'Control Sample Data'!K27&lt;$B$1, 'Control Sample Data'!K27&gt;0),'Control Sample Data'!K27,$B$1),"")</f>
        <v/>
      </c>
      <c r="X28" s="60" t="str">
        <f>IF(SUM('Control Sample Data'!L$3:L$98)&gt;10,IF(AND(ISNUMBER('Control Sample Data'!L27),'Control Sample Data'!L27&lt;$B$1, 'Control Sample Data'!L27&gt;0),'Control Sample Data'!L27,$B$1),"")</f>
        <v/>
      </c>
      <c r="Y28" s="60" t="str">
        <f>IF(SUM('Control Sample Data'!M$3:M$98)&gt;10,IF(AND(ISNUMBER('Control Sample Data'!M27),'Control Sample Data'!M27&lt;$B$1, 'Control Sample Data'!M27&gt;0),'Control Sample Data'!M27,$B$1),"")</f>
        <v/>
      </c>
      <c r="AT28" s="74">
        <f t="shared" si="0"/>
        <v>9.6500000000000021</v>
      </c>
      <c r="AU28" s="74">
        <f t="shared" si="1"/>
        <v>11.665000000000003</v>
      </c>
      <c r="AV28" s="74">
        <f t="shared" si="2"/>
        <v>10.510000000000002</v>
      </c>
      <c r="AW28" s="74" t="str">
        <f t="shared" si="3"/>
        <v/>
      </c>
      <c r="AX28" s="74" t="str">
        <f t="shared" si="4"/>
        <v/>
      </c>
      <c r="AY28" s="74" t="str">
        <f t="shared" si="5"/>
        <v/>
      </c>
      <c r="AZ28" s="74" t="str">
        <f t="shared" si="6"/>
        <v/>
      </c>
      <c r="BA28" s="74" t="str">
        <f t="shared" si="7"/>
        <v/>
      </c>
      <c r="BB28" s="74" t="str">
        <f t="shared" si="8"/>
        <v/>
      </c>
      <c r="BC28" s="74" t="str">
        <f t="shared" si="9"/>
        <v/>
      </c>
      <c r="BD28" s="74">
        <f t="shared" si="10"/>
        <v>9.9833333333333307</v>
      </c>
      <c r="BE28" s="74">
        <f t="shared" si="11"/>
        <v>10.021666666666665</v>
      </c>
      <c r="BF28" s="74">
        <f t="shared" si="12"/>
        <v>10.594999999999999</v>
      </c>
      <c r="BG28" s="74" t="str">
        <f t="shared" si="13"/>
        <v/>
      </c>
      <c r="BH28" s="74" t="str">
        <f t="shared" si="14"/>
        <v/>
      </c>
      <c r="BI28" s="74" t="str">
        <f t="shared" si="15"/>
        <v/>
      </c>
      <c r="BJ28" s="74" t="str">
        <f t="shared" si="16"/>
        <v/>
      </c>
      <c r="BK28" s="74" t="str">
        <f t="shared" si="17"/>
        <v/>
      </c>
      <c r="BL28" s="74" t="str">
        <f t="shared" si="18"/>
        <v/>
      </c>
      <c r="BM28" s="74" t="str">
        <f t="shared" si="19"/>
        <v/>
      </c>
      <c r="BN28" s="62">
        <f t="shared" si="21"/>
        <v>10.608333333333336</v>
      </c>
      <c r="BO28" s="62">
        <f t="shared" si="22"/>
        <v>10.199999999999998</v>
      </c>
      <c r="BP28" s="9">
        <f t="shared" si="23"/>
        <v>1.2446881126164653E-3</v>
      </c>
      <c r="BQ28" s="9">
        <f t="shared" si="24"/>
        <v>3.0795346895294134E-4</v>
      </c>
      <c r="BR28" s="9">
        <f t="shared" si="25"/>
        <v>6.8576409948144311E-4</v>
      </c>
      <c r="BS28" s="9" t="str">
        <f t="shared" si="26"/>
        <v/>
      </c>
      <c r="BT28" s="9" t="str">
        <f t="shared" si="27"/>
        <v/>
      </c>
      <c r="BU28" s="9" t="str">
        <f t="shared" si="28"/>
        <v/>
      </c>
      <c r="BV28" s="9" t="str">
        <f t="shared" si="29"/>
        <v/>
      </c>
      <c r="BW28" s="9" t="str">
        <f t="shared" si="30"/>
        <v/>
      </c>
      <c r="BX28" s="9" t="str">
        <f t="shared" si="31"/>
        <v/>
      </c>
      <c r="BY28" s="9" t="str">
        <f t="shared" si="32"/>
        <v/>
      </c>
      <c r="BZ28" s="9">
        <f t="shared" si="33"/>
        <v>9.8790960966984773E-4</v>
      </c>
      <c r="CA28" s="9">
        <f t="shared" si="34"/>
        <v>9.6200588051905138E-4</v>
      </c>
      <c r="CB28" s="9">
        <f t="shared" si="35"/>
        <v>6.4652778827900342E-4</v>
      </c>
      <c r="CC28" s="9" t="str">
        <f t="shared" si="36"/>
        <v/>
      </c>
      <c r="CD28" s="9" t="str">
        <f t="shared" si="37"/>
        <v/>
      </c>
      <c r="CE28" s="9" t="str">
        <f t="shared" si="38"/>
        <v/>
      </c>
      <c r="CF28" s="9" t="str">
        <f t="shared" si="39"/>
        <v/>
      </c>
      <c r="CG28" s="9" t="str">
        <f t="shared" si="40"/>
        <v/>
      </c>
      <c r="CH28" s="9" t="str">
        <f t="shared" si="41"/>
        <v/>
      </c>
      <c r="CI28" s="9" t="str">
        <f t="shared" si="42"/>
        <v/>
      </c>
    </row>
    <row r="29" spans="1:87" ht="14.25" customHeight="1">
      <c r="A29" s="188"/>
      <c r="B29" s="57" t="str">
        <f>IF('Gene Table'!D28="","",'Gene Table'!D28)</f>
        <v>NM_006218</v>
      </c>
      <c r="C29" s="57" t="s">
        <v>1767</v>
      </c>
      <c r="D29" s="60">
        <f>IF(SUM('Test Sample Data'!D$3:D$98)&gt;10,IF(AND(ISNUMBER('Test Sample Data'!D28),'Test Sample Data'!D28&lt;$B$1, 'Test Sample Data'!D28&gt;0),'Test Sample Data'!D28,$B$1),"")</f>
        <v>24.47</v>
      </c>
      <c r="E29" s="60">
        <f>IF(SUM('Test Sample Data'!E$3:E$98)&gt;10,IF(AND(ISNUMBER('Test Sample Data'!E28),'Test Sample Data'!E28&lt;$B$1, 'Test Sample Data'!E28&gt;0),'Test Sample Data'!E28,$B$1),"")</f>
        <v>24.66</v>
      </c>
      <c r="F29" s="60">
        <f>IF(SUM('Test Sample Data'!F$3:F$98)&gt;10,IF(AND(ISNUMBER('Test Sample Data'!F28),'Test Sample Data'!F28&lt;$B$1, 'Test Sample Data'!F28&gt;0),'Test Sample Data'!F28,$B$1),"")</f>
        <v>24.67</v>
      </c>
      <c r="G29" s="60" t="str">
        <f>IF(SUM('Test Sample Data'!G$3:G$98)&gt;10,IF(AND(ISNUMBER('Test Sample Data'!G28),'Test Sample Data'!G28&lt;$B$1, 'Test Sample Data'!G28&gt;0),'Test Sample Data'!G28,$B$1),"")</f>
        <v/>
      </c>
      <c r="H29" s="60" t="str">
        <f>IF(SUM('Test Sample Data'!H$3:H$98)&gt;10,IF(AND(ISNUMBER('Test Sample Data'!H28),'Test Sample Data'!H28&lt;$B$1, 'Test Sample Data'!H28&gt;0),'Test Sample Data'!H28,$B$1),"")</f>
        <v/>
      </c>
      <c r="I29" s="60" t="str">
        <f>IF(SUM('Test Sample Data'!I$3:I$98)&gt;10,IF(AND(ISNUMBER('Test Sample Data'!I28),'Test Sample Data'!I28&lt;$B$1, 'Test Sample Data'!I28&gt;0),'Test Sample Data'!I28,$B$1),"")</f>
        <v/>
      </c>
      <c r="J29" s="60" t="str">
        <f>IF(SUM('Test Sample Data'!J$3:J$98)&gt;10,IF(AND(ISNUMBER('Test Sample Data'!J28),'Test Sample Data'!J28&lt;$B$1, 'Test Sample Data'!J28&gt;0),'Test Sample Data'!J28,$B$1),"")</f>
        <v/>
      </c>
      <c r="K29" s="60" t="str">
        <f>IF(SUM('Test Sample Data'!K$3:K$98)&gt;10,IF(AND(ISNUMBER('Test Sample Data'!K28),'Test Sample Data'!K28&lt;$B$1, 'Test Sample Data'!K28&gt;0),'Test Sample Data'!K28,$B$1),"")</f>
        <v/>
      </c>
      <c r="L29" s="60" t="str">
        <f>IF(SUM('Test Sample Data'!L$3:L$98)&gt;10,IF(AND(ISNUMBER('Test Sample Data'!L28),'Test Sample Data'!L28&lt;$B$1, 'Test Sample Data'!L28&gt;0),'Test Sample Data'!L28,$B$1),"")</f>
        <v/>
      </c>
      <c r="M29" s="60" t="str">
        <f>IF(SUM('Test Sample Data'!M$3:M$98)&gt;10,IF(AND(ISNUMBER('Test Sample Data'!M28),'Test Sample Data'!M28&lt;$B$1, 'Test Sample Data'!M28&gt;0),'Test Sample Data'!M28,$B$1),"")</f>
        <v/>
      </c>
      <c r="N29" s="60" t="str">
        <f>'Gene Table'!D28</f>
        <v>NM_006218</v>
      </c>
      <c r="O29" s="57" t="s">
        <v>1767</v>
      </c>
      <c r="P29" s="60">
        <f>IF(SUM('Control Sample Data'!D$3:D$98)&gt;10,IF(AND(ISNUMBER('Control Sample Data'!D28),'Control Sample Data'!D28&lt;$B$1, 'Control Sample Data'!D28&gt;0),'Control Sample Data'!D28,$B$1),"")</f>
        <v>24.44</v>
      </c>
      <c r="Q29" s="60">
        <f>IF(SUM('Control Sample Data'!E$3:E$98)&gt;10,IF(AND(ISNUMBER('Control Sample Data'!E28),'Control Sample Data'!E28&lt;$B$1, 'Control Sample Data'!E28&gt;0),'Control Sample Data'!E28,$B$1),"")</f>
        <v>24.36</v>
      </c>
      <c r="R29" s="60">
        <f>IF(SUM('Control Sample Data'!F$3:F$98)&gt;10,IF(AND(ISNUMBER('Control Sample Data'!F28),'Control Sample Data'!F28&lt;$B$1, 'Control Sample Data'!F28&gt;0),'Control Sample Data'!F28,$B$1),"")</f>
        <v>24.72</v>
      </c>
      <c r="S29" s="60" t="str">
        <f>IF(SUM('Control Sample Data'!G$3:G$98)&gt;10,IF(AND(ISNUMBER('Control Sample Data'!G28),'Control Sample Data'!G28&lt;$B$1, 'Control Sample Data'!G28&gt;0),'Control Sample Data'!G28,$B$1),"")</f>
        <v/>
      </c>
      <c r="T29" s="60" t="str">
        <f>IF(SUM('Control Sample Data'!H$3:H$98)&gt;10,IF(AND(ISNUMBER('Control Sample Data'!H28),'Control Sample Data'!H28&lt;$B$1, 'Control Sample Data'!H28&gt;0),'Control Sample Data'!H28,$B$1),"")</f>
        <v/>
      </c>
      <c r="U29" s="60" t="str">
        <f>IF(SUM('Control Sample Data'!I$3:I$98)&gt;10,IF(AND(ISNUMBER('Control Sample Data'!I28),'Control Sample Data'!I28&lt;$B$1, 'Control Sample Data'!I28&gt;0),'Control Sample Data'!I28,$B$1),"")</f>
        <v/>
      </c>
      <c r="V29" s="60" t="str">
        <f>IF(SUM('Control Sample Data'!J$3:J$98)&gt;10,IF(AND(ISNUMBER('Control Sample Data'!J28),'Control Sample Data'!J28&lt;$B$1, 'Control Sample Data'!J28&gt;0),'Control Sample Data'!J28,$B$1),"")</f>
        <v/>
      </c>
      <c r="W29" s="60" t="str">
        <f>IF(SUM('Control Sample Data'!K$3:K$98)&gt;10,IF(AND(ISNUMBER('Control Sample Data'!K28),'Control Sample Data'!K28&lt;$B$1, 'Control Sample Data'!K28&gt;0),'Control Sample Data'!K28,$B$1),"")</f>
        <v/>
      </c>
      <c r="X29" s="60" t="str">
        <f>IF(SUM('Control Sample Data'!L$3:L$98)&gt;10,IF(AND(ISNUMBER('Control Sample Data'!L28),'Control Sample Data'!L28&lt;$B$1, 'Control Sample Data'!L28&gt;0),'Control Sample Data'!L28,$B$1),"")</f>
        <v/>
      </c>
      <c r="Y29" s="60" t="str">
        <f>IF(SUM('Control Sample Data'!M$3:M$98)&gt;10,IF(AND(ISNUMBER('Control Sample Data'!M28),'Control Sample Data'!M28&lt;$B$1, 'Control Sample Data'!M28&gt;0),'Control Sample Data'!M28,$B$1),"")</f>
        <v/>
      </c>
      <c r="AT29" s="74">
        <f t="shared" si="0"/>
        <v>1.4100000000000001</v>
      </c>
      <c r="AU29" s="74">
        <f t="shared" si="1"/>
        <v>1.5150000000000006</v>
      </c>
      <c r="AV29" s="74">
        <f t="shared" si="2"/>
        <v>1.5100000000000016</v>
      </c>
      <c r="AW29" s="74" t="str">
        <f t="shared" si="3"/>
        <v/>
      </c>
      <c r="AX29" s="74" t="str">
        <f t="shared" si="4"/>
        <v/>
      </c>
      <c r="AY29" s="74" t="str">
        <f t="shared" si="5"/>
        <v/>
      </c>
      <c r="AZ29" s="74" t="str">
        <f t="shared" si="6"/>
        <v/>
      </c>
      <c r="BA29" s="74" t="str">
        <f t="shared" si="7"/>
        <v/>
      </c>
      <c r="BB29" s="74" t="str">
        <f t="shared" si="8"/>
        <v/>
      </c>
      <c r="BC29" s="74" t="str">
        <f t="shared" si="9"/>
        <v/>
      </c>
      <c r="BD29" s="74">
        <f t="shared" si="10"/>
        <v>0.163333333333334</v>
      </c>
      <c r="BE29" s="74">
        <f t="shared" si="11"/>
        <v>5.1666666666665861E-2</v>
      </c>
      <c r="BF29" s="74">
        <f t="shared" si="12"/>
        <v>0.31499999999999773</v>
      </c>
      <c r="BG29" s="74" t="str">
        <f t="shared" si="13"/>
        <v/>
      </c>
      <c r="BH29" s="74" t="str">
        <f t="shared" si="14"/>
        <v/>
      </c>
      <c r="BI29" s="74" t="str">
        <f t="shared" si="15"/>
        <v/>
      </c>
      <c r="BJ29" s="74" t="str">
        <f t="shared" si="16"/>
        <v/>
      </c>
      <c r="BK29" s="74" t="str">
        <f t="shared" si="17"/>
        <v/>
      </c>
      <c r="BL29" s="74" t="str">
        <f t="shared" si="18"/>
        <v/>
      </c>
      <c r="BM29" s="74" t="str">
        <f t="shared" si="19"/>
        <v/>
      </c>
      <c r="BN29" s="62">
        <f t="shared" si="21"/>
        <v>1.4783333333333342</v>
      </c>
      <c r="BO29" s="62">
        <f t="shared" si="22"/>
        <v>0.17666666666666586</v>
      </c>
      <c r="BP29" s="9">
        <f t="shared" si="23"/>
        <v>0.37631168685276678</v>
      </c>
      <c r="BQ29" s="9">
        <f t="shared" si="24"/>
        <v>0.34989646639879884</v>
      </c>
      <c r="BR29" s="9">
        <f t="shared" si="25"/>
        <v>0.35111121893449893</v>
      </c>
      <c r="BS29" s="9" t="str">
        <f t="shared" si="26"/>
        <v/>
      </c>
      <c r="BT29" s="9" t="str">
        <f t="shared" si="27"/>
        <v/>
      </c>
      <c r="BU29" s="9" t="str">
        <f t="shared" si="28"/>
        <v/>
      </c>
      <c r="BV29" s="9" t="str">
        <f t="shared" si="29"/>
        <v/>
      </c>
      <c r="BW29" s="9" t="str">
        <f t="shared" si="30"/>
        <v/>
      </c>
      <c r="BX29" s="9" t="str">
        <f t="shared" si="31"/>
        <v/>
      </c>
      <c r="BY29" s="9" t="str">
        <f t="shared" si="32"/>
        <v/>
      </c>
      <c r="BZ29" s="9">
        <f t="shared" si="33"/>
        <v>0.89295951106038185</v>
      </c>
      <c r="CA29" s="9">
        <f t="shared" si="34"/>
        <v>0.96482107983702248</v>
      </c>
      <c r="CB29" s="9">
        <f t="shared" si="35"/>
        <v>0.80385099074315269</v>
      </c>
      <c r="CC29" s="9" t="str">
        <f t="shared" si="36"/>
        <v/>
      </c>
      <c r="CD29" s="9" t="str">
        <f t="shared" si="37"/>
        <v/>
      </c>
      <c r="CE29" s="9" t="str">
        <f t="shared" si="38"/>
        <v/>
      </c>
      <c r="CF29" s="9" t="str">
        <f t="shared" si="39"/>
        <v/>
      </c>
      <c r="CG29" s="9" t="str">
        <f t="shared" si="40"/>
        <v/>
      </c>
      <c r="CH29" s="9" t="str">
        <f t="shared" si="41"/>
        <v/>
      </c>
      <c r="CI29" s="9" t="str">
        <f t="shared" si="42"/>
        <v/>
      </c>
    </row>
    <row r="30" spans="1:87">
      <c r="A30" s="188"/>
      <c r="B30" s="57" t="str">
        <f>IF('Gene Table'!D29="","",'Gene Table'!D29)</f>
        <v>NM_000254</v>
      </c>
      <c r="C30" s="57" t="s">
        <v>1768</v>
      </c>
      <c r="D30" s="60">
        <f>IF(SUM('Test Sample Data'!D$3:D$98)&gt;10,IF(AND(ISNUMBER('Test Sample Data'!D29),'Test Sample Data'!D29&lt;$B$1, 'Test Sample Data'!D29&gt;0),'Test Sample Data'!D29,$B$1),"")</f>
        <v>27.93</v>
      </c>
      <c r="E30" s="60">
        <f>IF(SUM('Test Sample Data'!E$3:E$98)&gt;10,IF(AND(ISNUMBER('Test Sample Data'!E29),'Test Sample Data'!E29&lt;$B$1, 'Test Sample Data'!E29&gt;0),'Test Sample Data'!E29,$B$1),"")</f>
        <v>28.02</v>
      </c>
      <c r="F30" s="60">
        <f>IF(SUM('Test Sample Data'!F$3:F$98)&gt;10,IF(AND(ISNUMBER('Test Sample Data'!F29),'Test Sample Data'!F29&lt;$B$1, 'Test Sample Data'!F29&gt;0),'Test Sample Data'!F29,$B$1),"")</f>
        <v>28.01</v>
      </c>
      <c r="G30" s="60" t="str">
        <f>IF(SUM('Test Sample Data'!G$3:G$98)&gt;10,IF(AND(ISNUMBER('Test Sample Data'!G29),'Test Sample Data'!G29&lt;$B$1, 'Test Sample Data'!G29&gt;0),'Test Sample Data'!G29,$B$1),"")</f>
        <v/>
      </c>
      <c r="H30" s="60" t="str">
        <f>IF(SUM('Test Sample Data'!H$3:H$98)&gt;10,IF(AND(ISNUMBER('Test Sample Data'!H29),'Test Sample Data'!H29&lt;$B$1, 'Test Sample Data'!H29&gt;0),'Test Sample Data'!H29,$B$1),"")</f>
        <v/>
      </c>
      <c r="I30" s="60" t="str">
        <f>IF(SUM('Test Sample Data'!I$3:I$98)&gt;10,IF(AND(ISNUMBER('Test Sample Data'!I29),'Test Sample Data'!I29&lt;$B$1, 'Test Sample Data'!I29&gt;0),'Test Sample Data'!I29,$B$1),"")</f>
        <v/>
      </c>
      <c r="J30" s="60" t="str">
        <f>IF(SUM('Test Sample Data'!J$3:J$98)&gt;10,IF(AND(ISNUMBER('Test Sample Data'!J29),'Test Sample Data'!J29&lt;$B$1, 'Test Sample Data'!J29&gt;0),'Test Sample Data'!J29,$B$1),"")</f>
        <v/>
      </c>
      <c r="K30" s="60" t="str">
        <f>IF(SUM('Test Sample Data'!K$3:K$98)&gt;10,IF(AND(ISNUMBER('Test Sample Data'!K29),'Test Sample Data'!K29&lt;$B$1, 'Test Sample Data'!K29&gt;0),'Test Sample Data'!K29,$B$1),"")</f>
        <v/>
      </c>
      <c r="L30" s="60" t="str">
        <f>IF(SUM('Test Sample Data'!L$3:L$98)&gt;10,IF(AND(ISNUMBER('Test Sample Data'!L29),'Test Sample Data'!L29&lt;$B$1, 'Test Sample Data'!L29&gt;0),'Test Sample Data'!L29,$B$1),"")</f>
        <v/>
      </c>
      <c r="M30" s="60" t="str">
        <f>IF(SUM('Test Sample Data'!M$3:M$98)&gt;10,IF(AND(ISNUMBER('Test Sample Data'!M29),'Test Sample Data'!M29&lt;$B$1, 'Test Sample Data'!M29&gt;0),'Test Sample Data'!M29,$B$1),"")</f>
        <v/>
      </c>
      <c r="N30" s="60" t="str">
        <f>'Gene Table'!D29</f>
        <v>NM_000254</v>
      </c>
      <c r="O30" s="57" t="s">
        <v>1768</v>
      </c>
      <c r="P30" s="60">
        <f>IF(SUM('Control Sample Data'!D$3:D$98)&gt;10,IF(AND(ISNUMBER('Control Sample Data'!D29),'Control Sample Data'!D29&lt;$B$1, 'Control Sample Data'!D29&gt;0),'Control Sample Data'!D29,$B$1),"")</f>
        <v>32.81</v>
      </c>
      <c r="Q30" s="60">
        <f>IF(SUM('Control Sample Data'!E$3:E$98)&gt;10,IF(AND(ISNUMBER('Control Sample Data'!E29),'Control Sample Data'!E29&lt;$B$1, 'Control Sample Data'!E29&gt;0),'Control Sample Data'!E29,$B$1),"")</f>
        <v>32.520000000000003</v>
      </c>
      <c r="R30" s="60">
        <f>IF(SUM('Control Sample Data'!F$3:F$98)&gt;10,IF(AND(ISNUMBER('Control Sample Data'!F29),'Control Sample Data'!F29&lt;$B$1, 'Control Sample Data'!F29&gt;0),'Control Sample Data'!F29,$B$1),"")</f>
        <v>32.479999999999997</v>
      </c>
      <c r="S30" s="60" t="str">
        <f>IF(SUM('Control Sample Data'!G$3:G$98)&gt;10,IF(AND(ISNUMBER('Control Sample Data'!G29),'Control Sample Data'!G29&lt;$B$1, 'Control Sample Data'!G29&gt;0),'Control Sample Data'!G29,$B$1),"")</f>
        <v/>
      </c>
      <c r="T30" s="60" t="str">
        <f>IF(SUM('Control Sample Data'!H$3:H$98)&gt;10,IF(AND(ISNUMBER('Control Sample Data'!H29),'Control Sample Data'!H29&lt;$B$1, 'Control Sample Data'!H29&gt;0),'Control Sample Data'!H29,$B$1),"")</f>
        <v/>
      </c>
      <c r="U30" s="60" t="str">
        <f>IF(SUM('Control Sample Data'!I$3:I$98)&gt;10,IF(AND(ISNUMBER('Control Sample Data'!I29),'Control Sample Data'!I29&lt;$B$1, 'Control Sample Data'!I29&gt;0),'Control Sample Data'!I29,$B$1),"")</f>
        <v/>
      </c>
      <c r="V30" s="60" t="str">
        <f>IF(SUM('Control Sample Data'!J$3:J$98)&gt;10,IF(AND(ISNUMBER('Control Sample Data'!J29),'Control Sample Data'!J29&lt;$B$1, 'Control Sample Data'!J29&gt;0),'Control Sample Data'!J29,$B$1),"")</f>
        <v/>
      </c>
      <c r="W30" s="60" t="str">
        <f>IF(SUM('Control Sample Data'!K$3:K$98)&gt;10,IF(AND(ISNUMBER('Control Sample Data'!K29),'Control Sample Data'!K29&lt;$B$1, 'Control Sample Data'!K29&gt;0),'Control Sample Data'!K29,$B$1),"")</f>
        <v/>
      </c>
      <c r="X30" s="60" t="str">
        <f>IF(SUM('Control Sample Data'!L$3:L$98)&gt;10,IF(AND(ISNUMBER('Control Sample Data'!L29),'Control Sample Data'!L29&lt;$B$1, 'Control Sample Data'!L29&gt;0),'Control Sample Data'!L29,$B$1),"")</f>
        <v/>
      </c>
      <c r="Y30" s="60" t="str">
        <f>IF(SUM('Control Sample Data'!M$3:M$98)&gt;10,IF(AND(ISNUMBER('Control Sample Data'!M29),'Control Sample Data'!M29&lt;$B$1, 'Control Sample Data'!M29&gt;0),'Control Sample Data'!M29,$B$1),"")</f>
        <v/>
      </c>
      <c r="AT30" s="74">
        <f t="shared" si="0"/>
        <v>4.870000000000001</v>
      </c>
      <c r="AU30" s="74">
        <f t="shared" si="1"/>
        <v>4.875</v>
      </c>
      <c r="AV30" s="74">
        <f t="shared" si="2"/>
        <v>4.8500000000000014</v>
      </c>
      <c r="AW30" s="74" t="str">
        <f t="shared" si="3"/>
        <v/>
      </c>
      <c r="AX30" s="74" t="str">
        <f t="shared" si="4"/>
        <v/>
      </c>
      <c r="AY30" s="74" t="str">
        <f t="shared" si="5"/>
        <v/>
      </c>
      <c r="AZ30" s="74" t="str">
        <f t="shared" si="6"/>
        <v/>
      </c>
      <c r="BA30" s="74" t="str">
        <f t="shared" si="7"/>
        <v/>
      </c>
      <c r="BB30" s="74" t="str">
        <f t="shared" si="8"/>
        <v/>
      </c>
      <c r="BC30" s="74" t="str">
        <f t="shared" si="9"/>
        <v/>
      </c>
      <c r="BD30" s="74">
        <f t="shared" si="10"/>
        <v>8.533333333333335</v>
      </c>
      <c r="BE30" s="74">
        <f t="shared" si="11"/>
        <v>8.2116666666666696</v>
      </c>
      <c r="BF30" s="74">
        <f t="shared" si="12"/>
        <v>8.0749999999999957</v>
      </c>
      <c r="BG30" s="74" t="str">
        <f t="shared" si="13"/>
        <v/>
      </c>
      <c r="BH30" s="74" t="str">
        <f t="shared" si="14"/>
        <v/>
      </c>
      <c r="BI30" s="74" t="str">
        <f t="shared" si="15"/>
        <v/>
      </c>
      <c r="BJ30" s="74" t="str">
        <f t="shared" si="16"/>
        <v/>
      </c>
      <c r="BK30" s="74" t="str">
        <f t="shared" si="17"/>
        <v/>
      </c>
      <c r="BL30" s="74" t="str">
        <f t="shared" si="18"/>
        <v/>
      </c>
      <c r="BM30" s="74" t="str">
        <f t="shared" si="19"/>
        <v/>
      </c>
      <c r="BN30" s="62">
        <f t="shared" si="21"/>
        <v>4.8650000000000011</v>
      </c>
      <c r="BO30" s="62">
        <f t="shared" si="22"/>
        <v>8.2733333333333334</v>
      </c>
      <c r="BP30" s="9">
        <f t="shared" si="23"/>
        <v>3.4196678164398094E-2</v>
      </c>
      <c r="BQ30" s="9">
        <f t="shared" si="24"/>
        <v>3.407836664578931E-2</v>
      </c>
      <c r="BR30" s="9">
        <f t="shared" si="25"/>
        <v>3.4674046002120124E-2</v>
      </c>
      <c r="BS30" s="9" t="str">
        <f t="shared" si="26"/>
        <v/>
      </c>
      <c r="BT30" s="9" t="str">
        <f t="shared" si="27"/>
        <v/>
      </c>
      <c r="BU30" s="9" t="str">
        <f t="shared" si="28"/>
        <v/>
      </c>
      <c r="BV30" s="9" t="str">
        <f t="shared" si="29"/>
        <v/>
      </c>
      <c r="BW30" s="9" t="str">
        <f t="shared" si="30"/>
        <v/>
      </c>
      <c r="BX30" s="9" t="str">
        <f t="shared" si="31"/>
        <v/>
      </c>
      <c r="BY30" s="9" t="str">
        <f t="shared" si="32"/>
        <v/>
      </c>
      <c r="BZ30" s="9">
        <f t="shared" si="33"/>
        <v>2.699048593687059E-3</v>
      </c>
      <c r="CA30" s="9">
        <f t="shared" si="34"/>
        <v>3.3731994352106721E-3</v>
      </c>
      <c r="CB30" s="9">
        <f t="shared" si="35"/>
        <v>3.7083676599629768E-3</v>
      </c>
      <c r="CC30" s="9" t="str">
        <f t="shared" si="36"/>
        <v/>
      </c>
      <c r="CD30" s="9" t="str">
        <f t="shared" si="37"/>
        <v/>
      </c>
      <c r="CE30" s="9" t="str">
        <f t="shared" si="38"/>
        <v/>
      </c>
      <c r="CF30" s="9" t="str">
        <f t="shared" si="39"/>
        <v/>
      </c>
      <c r="CG30" s="9" t="str">
        <f t="shared" si="40"/>
        <v/>
      </c>
      <c r="CH30" s="9" t="str">
        <f t="shared" si="41"/>
        <v/>
      </c>
      <c r="CI30" s="9" t="str">
        <f t="shared" si="42"/>
        <v/>
      </c>
    </row>
    <row r="31" spans="1:87">
      <c r="A31" s="188"/>
      <c r="B31" s="57" t="str">
        <f>IF('Gene Table'!D30="","",'Gene Table'!D30)</f>
        <v>NM_000600</v>
      </c>
      <c r="C31" s="57" t="s">
        <v>1769</v>
      </c>
      <c r="D31" s="60">
        <f>IF(SUM('Test Sample Data'!D$3:D$98)&gt;10,IF(AND(ISNUMBER('Test Sample Data'!D30),'Test Sample Data'!D30&lt;$B$1, 'Test Sample Data'!D30&gt;0),'Test Sample Data'!D30,$B$1),"")</f>
        <v>25.76</v>
      </c>
      <c r="E31" s="60">
        <f>IF(SUM('Test Sample Data'!E$3:E$98)&gt;10,IF(AND(ISNUMBER('Test Sample Data'!E30),'Test Sample Data'!E30&lt;$B$1, 'Test Sample Data'!E30&gt;0),'Test Sample Data'!E30,$B$1),"")</f>
        <v>25.72</v>
      </c>
      <c r="F31" s="60">
        <f>IF(SUM('Test Sample Data'!F$3:F$98)&gt;10,IF(AND(ISNUMBER('Test Sample Data'!F30),'Test Sample Data'!F30&lt;$B$1, 'Test Sample Data'!F30&gt;0),'Test Sample Data'!F30,$B$1),"")</f>
        <v>25.8</v>
      </c>
      <c r="G31" s="60" t="str">
        <f>IF(SUM('Test Sample Data'!G$3:G$98)&gt;10,IF(AND(ISNUMBER('Test Sample Data'!G30),'Test Sample Data'!G30&lt;$B$1, 'Test Sample Data'!G30&gt;0),'Test Sample Data'!G30,$B$1),"")</f>
        <v/>
      </c>
      <c r="H31" s="60" t="str">
        <f>IF(SUM('Test Sample Data'!H$3:H$98)&gt;10,IF(AND(ISNUMBER('Test Sample Data'!H30),'Test Sample Data'!H30&lt;$B$1, 'Test Sample Data'!H30&gt;0),'Test Sample Data'!H30,$B$1),"")</f>
        <v/>
      </c>
      <c r="I31" s="60" t="str">
        <f>IF(SUM('Test Sample Data'!I$3:I$98)&gt;10,IF(AND(ISNUMBER('Test Sample Data'!I30),'Test Sample Data'!I30&lt;$B$1, 'Test Sample Data'!I30&gt;0),'Test Sample Data'!I30,$B$1),"")</f>
        <v/>
      </c>
      <c r="J31" s="60" t="str">
        <f>IF(SUM('Test Sample Data'!J$3:J$98)&gt;10,IF(AND(ISNUMBER('Test Sample Data'!J30),'Test Sample Data'!J30&lt;$B$1, 'Test Sample Data'!J30&gt;0),'Test Sample Data'!J30,$B$1),"")</f>
        <v/>
      </c>
      <c r="K31" s="60" t="str">
        <f>IF(SUM('Test Sample Data'!K$3:K$98)&gt;10,IF(AND(ISNUMBER('Test Sample Data'!K30),'Test Sample Data'!K30&lt;$B$1, 'Test Sample Data'!K30&gt;0),'Test Sample Data'!K30,$B$1),"")</f>
        <v/>
      </c>
      <c r="L31" s="60" t="str">
        <f>IF(SUM('Test Sample Data'!L$3:L$98)&gt;10,IF(AND(ISNUMBER('Test Sample Data'!L30),'Test Sample Data'!L30&lt;$B$1, 'Test Sample Data'!L30&gt;0),'Test Sample Data'!L30,$B$1),"")</f>
        <v/>
      </c>
      <c r="M31" s="60" t="str">
        <f>IF(SUM('Test Sample Data'!M$3:M$98)&gt;10,IF(AND(ISNUMBER('Test Sample Data'!M30),'Test Sample Data'!M30&lt;$B$1, 'Test Sample Data'!M30&gt;0),'Test Sample Data'!M30,$B$1),"")</f>
        <v/>
      </c>
      <c r="N31" s="60" t="str">
        <f>'Gene Table'!D30</f>
        <v>NM_000600</v>
      </c>
      <c r="O31" s="57" t="s">
        <v>1769</v>
      </c>
      <c r="P31" s="60">
        <f>IF(SUM('Control Sample Data'!D$3:D$98)&gt;10,IF(AND(ISNUMBER('Control Sample Data'!D30),'Control Sample Data'!D30&lt;$B$1, 'Control Sample Data'!D30&gt;0),'Control Sample Data'!D30,$B$1),"")</f>
        <v>27.88</v>
      </c>
      <c r="Q31" s="60">
        <f>IF(SUM('Control Sample Data'!E$3:E$98)&gt;10,IF(AND(ISNUMBER('Control Sample Data'!E30),'Control Sample Data'!E30&lt;$B$1, 'Control Sample Data'!E30&gt;0),'Control Sample Data'!E30,$B$1),"")</f>
        <v>27.92</v>
      </c>
      <c r="R31" s="60">
        <f>IF(SUM('Control Sample Data'!F$3:F$98)&gt;10,IF(AND(ISNUMBER('Control Sample Data'!F30),'Control Sample Data'!F30&lt;$B$1, 'Control Sample Data'!F30&gt;0),'Control Sample Data'!F30,$B$1),"")</f>
        <v>28.19</v>
      </c>
      <c r="S31" s="60" t="str">
        <f>IF(SUM('Control Sample Data'!G$3:G$98)&gt;10,IF(AND(ISNUMBER('Control Sample Data'!G30),'Control Sample Data'!G30&lt;$B$1, 'Control Sample Data'!G30&gt;0),'Control Sample Data'!G30,$B$1),"")</f>
        <v/>
      </c>
      <c r="T31" s="60" t="str">
        <f>IF(SUM('Control Sample Data'!H$3:H$98)&gt;10,IF(AND(ISNUMBER('Control Sample Data'!H30),'Control Sample Data'!H30&lt;$B$1, 'Control Sample Data'!H30&gt;0),'Control Sample Data'!H30,$B$1),"")</f>
        <v/>
      </c>
      <c r="U31" s="60" t="str">
        <f>IF(SUM('Control Sample Data'!I$3:I$98)&gt;10,IF(AND(ISNUMBER('Control Sample Data'!I30),'Control Sample Data'!I30&lt;$B$1, 'Control Sample Data'!I30&gt;0),'Control Sample Data'!I30,$B$1),"")</f>
        <v/>
      </c>
      <c r="V31" s="60" t="str">
        <f>IF(SUM('Control Sample Data'!J$3:J$98)&gt;10,IF(AND(ISNUMBER('Control Sample Data'!J30),'Control Sample Data'!J30&lt;$B$1, 'Control Sample Data'!J30&gt;0),'Control Sample Data'!J30,$B$1),"")</f>
        <v/>
      </c>
      <c r="W31" s="60" t="str">
        <f>IF(SUM('Control Sample Data'!K$3:K$98)&gt;10,IF(AND(ISNUMBER('Control Sample Data'!K30),'Control Sample Data'!K30&lt;$B$1, 'Control Sample Data'!K30&gt;0),'Control Sample Data'!K30,$B$1),"")</f>
        <v/>
      </c>
      <c r="X31" s="60" t="str">
        <f>IF(SUM('Control Sample Data'!L$3:L$98)&gt;10,IF(AND(ISNUMBER('Control Sample Data'!L30),'Control Sample Data'!L30&lt;$B$1, 'Control Sample Data'!L30&gt;0),'Control Sample Data'!L30,$B$1),"")</f>
        <v/>
      </c>
      <c r="Y31" s="60" t="str">
        <f>IF(SUM('Control Sample Data'!M$3:M$98)&gt;10,IF(AND(ISNUMBER('Control Sample Data'!M30),'Control Sample Data'!M30&lt;$B$1, 'Control Sample Data'!M30&gt;0),'Control Sample Data'!M30,$B$1),"")</f>
        <v/>
      </c>
      <c r="AT31" s="74">
        <f t="shared" si="0"/>
        <v>2.7000000000000028</v>
      </c>
      <c r="AU31" s="74">
        <f t="shared" si="1"/>
        <v>2.5749999999999993</v>
      </c>
      <c r="AV31" s="74">
        <f t="shared" si="2"/>
        <v>2.6400000000000006</v>
      </c>
      <c r="AW31" s="74" t="str">
        <f t="shared" si="3"/>
        <v/>
      </c>
      <c r="AX31" s="74" t="str">
        <f t="shared" si="4"/>
        <v/>
      </c>
      <c r="AY31" s="74" t="str">
        <f t="shared" si="5"/>
        <v/>
      </c>
      <c r="AZ31" s="74" t="str">
        <f t="shared" si="6"/>
        <v/>
      </c>
      <c r="BA31" s="74" t="str">
        <f t="shared" si="7"/>
        <v/>
      </c>
      <c r="BB31" s="74" t="str">
        <f t="shared" si="8"/>
        <v/>
      </c>
      <c r="BC31" s="74" t="str">
        <f t="shared" si="9"/>
        <v/>
      </c>
      <c r="BD31" s="74">
        <f t="shared" si="10"/>
        <v>3.6033333333333317</v>
      </c>
      <c r="BE31" s="74">
        <f t="shared" si="11"/>
        <v>3.6116666666666681</v>
      </c>
      <c r="BF31" s="74">
        <f t="shared" si="12"/>
        <v>3.7850000000000001</v>
      </c>
      <c r="BG31" s="74" t="str">
        <f t="shared" si="13"/>
        <v/>
      </c>
      <c r="BH31" s="74" t="str">
        <f t="shared" si="14"/>
        <v/>
      </c>
      <c r="BI31" s="74" t="str">
        <f t="shared" si="15"/>
        <v/>
      </c>
      <c r="BJ31" s="74" t="str">
        <f t="shared" si="16"/>
        <v/>
      </c>
      <c r="BK31" s="74" t="str">
        <f t="shared" si="17"/>
        <v/>
      </c>
      <c r="BL31" s="74" t="str">
        <f t="shared" si="18"/>
        <v/>
      </c>
      <c r="BM31" s="74" t="str">
        <f t="shared" si="19"/>
        <v/>
      </c>
      <c r="BN31" s="62">
        <f t="shared" si="21"/>
        <v>2.6383333333333341</v>
      </c>
      <c r="BO31" s="62">
        <f t="shared" si="22"/>
        <v>3.6666666666666665</v>
      </c>
      <c r="BP31" s="9">
        <f t="shared" si="23"/>
        <v>0.15389305166811423</v>
      </c>
      <c r="BQ31" s="9">
        <f t="shared" si="24"/>
        <v>0.16782156284753305</v>
      </c>
      <c r="BR31" s="9">
        <f t="shared" si="25"/>
        <v>0.16042823719536298</v>
      </c>
      <c r="BS31" s="9" t="str">
        <f t="shared" si="26"/>
        <v/>
      </c>
      <c r="BT31" s="9" t="str">
        <f t="shared" si="27"/>
        <v/>
      </c>
      <c r="BU31" s="9" t="str">
        <f t="shared" si="28"/>
        <v/>
      </c>
      <c r="BV31" s="9" t="str">
        <f t="shared" si="29"/>
        <v/>
      </c>
      <c r="BW31" s="9" t="str">
        <f t="shared" si="30"/>
        <v/>
      </c>
      <c r="BX31" s="9" t="str">
        <f t="shared" si="31"/>
        <v/>
      </c>
      <c r="BY31" s="9" t="str">
        <f t="shared" si="32"/>
        <v/>
      </c>
      <c r="BZ31" s="9">
        <f t="shared" si="33"/>
        <v>8.2278919965227237E-2</v>
      </c>
      <c r="CA31" s="9">
        <f t="shared" si="34"/>
        <v>8.1805028257477402E-2</v>
      </c>
      <c r="CB31" s="9">
        <f t="shared" si="35"/>
        <v>7.2543994648982507E-2</v>
      </c>
      <c r="CC31" s="9" t="str">
        <f t="shared" si="36"/>
        <v/>
      </c>
      <c r="CD31" s="9" t="str">
        <f t="shared" si="37"/>
        <v/>
      </c>
      <c r="CE31" s="9" t="str">
        <f t="shared" si="38"/>
        <v/>
      </c>
      <c r="CF31" s="9" t="str">
        <f t="shared" si="39"/>
        <v/>
      </c>
      <c r="CG31" s="9" t="str">
        <f t="shared" si="40"/>
        <v/>
      </c>
      <c r="CH31" s="9" t="str">
        <f t="shared" si="41"/>
        <v/>
      </c>
      <c r="CI31" s="9" t="str">
        <f t="shared" si="42"/>
        <v/>
      </c>
    </row>
    <row r="32" spans="1:87" ht="12.75" customHeight="1">
      <c r="A32" s="188"/>
      <c r="B32" s="57" t="str">
        <f>IF('Gene Table'!D31="","",'Gene Table'!D31)</f>
        <v>NM_000618</v>
      </c>
      <c r="C32" s="57" t="s">
        <v>1770</v>
      </c>
      <c r="D32" s="60">
        <f>IF(SUM('Test Sample Data'!D$3:D$98)&gt;10,IF(AND(ISNUMBER('Test Sample Data'!D31),'Test Sample Data'!D31&lt;$B$1, 'Test Sample Data'!D31&gt;0),'Test Sample Data'!D31,$B$1),"")</f>
        <v>34.549999999999997</v>
      </c>
      <c r="E32" s="60">
        <f>IF(SUM('Test Sample Data'!E$3:E$98)&gt;10,IF(AND(ISNUMBER('Test Sample Data'!E31),'Test Sample Data'!E31&lt;$B$1, 'Test Sample Data'!E31&gt;0),'Test Sample Data'!E31,$B$1),"")</f>
        <v>33.54</v>
      </c>
      <c r="F32" s="60">
        <f>IF(SUM('Test Sample Data'!F$3:F$98)&gt;10,IF(AND(ISNUMBER('Test Sample Data'!F31),'Test Sample Data'!F31&lt;$B$1, 'Test Sample Data'!F31&gt;0),'Test Sample Data'!F31,$B$1),"")</f>
        <v>33.76</v>
      </c>
      <c r="G32" s="60" t="str">
        <f>IF(SUM('Test Sample Data'!G$3:G$98)&gt;10,IF(AND(ISNUMBER('Test Sample Data'!G31),'Test Sample Data'!G31&lt;$B$1, 'Test Sample Data'!G31&gt;0),'Test Sample Data'!G31,$B$1),"")</f>
        <v/>
      </c>
      <c r="H32" s="60" t="str">
        <f>IF(SUM('Test Sample Data'!H$3:H$98)&gt;10,IF(AND(ISNUMBER('Test Sample Data'!H31),'Test Sample Data'!H31&lt;$B$1, 'Test Sample Data'!H31&gt;0),'Test Sample Data'!H31,$B$1),"")</f>
        <v/>
      </c>
      <c r="I32" s="60" t="str">
        <f>IF(SUM('Test Sample Data'!I$3:I$98)&gt;10,IF(AND(ISNUMBER('Test Sample Data'!I31),'Test Sample Data'!I31&lt;$B$1, 'Test Sample Data'!I31&gt;0),'Test Sample Data'!I31,$B$1),"")</f>
        <v/>
      </c>
      <c r="J32" s="60" t="str">
        <f>IF(SUM('Test Sample Data'!J$3:J$98)&gt;10,IF(AND(ISNUMBER('Test Sample Data'!J31),'Test Sample Data'!J31&lt;$B$1, 'Test Sample Data'!J31&gt;0),'Test Sample Data'!J31,$B$1),"")</f>
        <v/>
      </c>
      <c r="K32" s="60" t="str">
        <f>IF(SUM('Test Sample Data'!K$3:K$98)&gt;10,IF(AND(ISNUMBER('Test Sample Data'!K31),'Test Sample Data'!K31&lt;$B$1, 'Test Sample Data'!K31&gt;0),'Test Sample Data'!K31,$B$1),"")</f>
        <v/>
      </c>
      <c r="L32" s="60" t="str">
        <f>IF(SUM('Test Sample Data'!L$3:L$98)&gt;10,IF(AND(ISNUMBER('Test Sample Data'!L31),'Test Sample Data'!L31&lt;$B$1, 'Test Sample Data'!L31&gt;0),'Test Sample Data'!L31,$B$1),"")</f>
        <v/>
      </c>
      <c r="M32" s="60" t="str">
        <f>IF(SUM('Test Sample Data'!M$3:M$98)&gt;10,IF(AND(ISNUMBER('Test Sample Data'!M31),'Test Sample Data'!M31&lt;$B$1, 'Test Sample Data'!M31&gt;0),'Test Sample Data'!M31,$B$1),"")</f>
        <v/>
      </c>
      <c r="N32" s="60" t="str">
        <f>'Gene Table'!D31</f>
        <v>NM_000618</v>
      </c>
      <c r="O32" s="57" t="s">
        <v>1770</v>
      </c>
      <c r="P32" s="60">
        <f>IF(SUM('Control Sample Data'!D$3:D$98)&gt;10,IF(AND(ISNUMBER('Control Sample Data'!D31),'Control Sample Data'!D31&lt;$B$1, 'Control Sample Data'!D31&gt;0),'Control Sample Data'!D31,$B$1),"")</f>
        <v>35</v>
      </c>
      <c r="Q32" s="60">
        <f>IF(SUM('Control Sample Data'!E$3:E$98)&gt;10,IF(AND(ISNUMBER('Control Sample Data'!E31),'Control Sample Data'!E31&lt;$B$1, 'Control Sample Data'!E31&gt;0),'Control Sample Data'!E31,$B$1),"")</f>
        <v>35</v>
      </c>
      <c r="R32" s="60">
        <f>IF(SUM('Control Sample Data'!F$3:F$98)&gt;10,IF(AND(ISNUMBER('Control Sample Data'!F31),'Control Sample Data'!F31&lt;$B$1, 'Control Sample Data'!F31&gt;0),'Control Sample Data'!F31,$B$1),"")</f>
        <v>35</v>
      </c>
      <c r="S32" s="60" t="str">
        <f>IF(SUM('Control Sample Data'!G$3:G$98)&gt;10,IF(AND(ISNUMBER('Control Sample Data'!G31),'Control Sample Data'!G31&lt;$B$1, 'Control Sample Data'!G31&gt;0),'Control Sample Data'!G31,$B$1),"")</f>
        <v/>
      </c>
      <c r="T32" s="60" t="str">
        <f>IF(SUM('Control Sample Data'!H$3:H$98)&gt;10,IF(AND(ISNUMBER('Control Sample Data'!H31),'Control Sample Data'!H31&lt;$B$1, 'Control Sample Data'!H31&gt;0),'Control Sample Data'!H31,$B$1),"")</f>
        <v/>
      </c>
      <c r="U32" s="60" t="str">
        <f>IF(SUM('Control Sample Data'!I$3:I$98)&gt;10,IF(AND(ISNUMBER('Control Sample Data'!I31),'Control Sample Data'!I31&lt;$B$1, 'Control Sample Data'!I31&gt;0),'Control Sample Data'!I31,$B$1),"")</f>
        <v/>
      </c>
      <c r="V32" s="60" t="str">
        <f>IF(SUM('Control Sample Data'!J$3:J$98)&gt;10,IF(AND(ISNUMBER('Control Sample Data'!J31),'Control Sample Data'!J31&lt;$B$1, 'Control Sample Data'!J31&gt;0),'Control Sample Data'!J31,$B$1),"")</f>
        <v/>
      </c>
      <c r="W32" s="60" t="str">
        <f>IF(SUM('Control Sample Data'!K$3:K$98)&gt;10,IF(AND(ISNUMBER('Control Sample Data'!K31),'Control Sample Data'!K31&lt;$B$1, 'Control Sample Data'!K31&gt;0),'Control Sample Data'!K31,$B$1),"")</f>
        <v/>
      </c>
      <c r="X32" s="60" t="str">
        <f>IF(SUM('Control Sample Data'!L$3:L$98)&gt;10,IF(AND(ISNUMBER('Control Sample Data'!L31),'Control Sample Data'!L31&lt;$B$1, 'Control Sample Data'!L31&gt;0),'Control Sample Data'!L31,$B$1),"")</f>
        <v/>
      </c>
      <c r="Y32" s="60" t="str">
        <f>IF(SUM('Control Sample Data'!M$3:M$98)&gt;10,IF(AND(ISNUMBER('Control Sample Data'!M31),'Control Sample Data'!M31&lt;$B$1, 'Control Sample Data'!M31&gt;0),'Control Sample Data'!M31,$B$1),"")</f>
        <v/>
      </c>
      <c r="AT32" s="74">
        <f t="shared" si="0"/>
        <v>11.489999999999998</v>
      </c>
      <c r="AU32" s="74">
        <f t="shared" si="1"/>
        <v>10.395</v>
      </c>
      <c r="AV32" s="74">
        <f t="shared" si="2"/>
        <v>10.599999999999998</v>
      </c>
      <c r="AW32" s="74" t="str">
        <f t="shared" si="3"/>
        <v/>
      </c>
      <c r="AX32" s="74" t="str">
        <f t="shared" si="4"/>
        <v/>
      </c>
      <c r="AY32" s="74" t="str">
        <f t="shared" si="5"/>
        <v/>
      </c>
      <c r="AZ32" s="74" t="str">
        <f t="shared" si="6"/>
        <v/>
      </c>
      <c r="BA32" s="74" t="str">
        <f t="shared" si="7"/>
        <v/>
      </c>
      <c r="BB32" s="74" t="str">
        <f t="shared" si="8"/>
        <v/>
      </c>
      <c r="BC32" s="74" t="str">
        <f t="shared" si="9"/>
        <v/>
      </c>
      <c r="BD32" s="74">
        <f t="shared" si="10"/>
        <v>10.723333333333333</v>
      </c>
      <c r="BE32" s="74">
        <f t="shared" si="11"/>
        <v>10.691666666666666</v>
      </c>
      <c r="BF32" s="74">
        <f t="shared" si="12"/>
        <v>10.594999999999999</v>
      </c>
      <c r="BG32" s="74" t="str">
        <f t="shared" si="13"/>
        <v/>
      </c>
      <c r="BH32" s="74" t="str">
        <f t="shared" si="14"/>
        <v/>
      </c>
      <c r="BI32" s="74" t="str">
        <f t="shared" si="15"/>
        <v/>
      </c>
      <c r="BJ32" s="74" t="str">
        <f t="shared" si="16"/>
        <v/>
      </c>
      <c r="BK32" s="74" t="str">
        <f t="shared" si="17"/>
        <v/>
      </c>
      <c r="BL32" s="74" t="str">
        <f t="shared" si="18"/>
        <v/>
      </c>
      <c r="BM32" s="74" t="str">
        <f t="shared" si="19"/>
        <v/>
      </c>
      <c r="BN32" s="62">
        <f t="shared" si="21"/>
        <v>10.828333333333333</v>
      </c>
      <c r="BO32" s="62">
        <f t="shared" si="22"/>
        <v>10.67</v>
      </c>
      <c r="BP32" s="9">
        <f t="shared" si="23"/>
        <v>3.4766850478444171E-4</v>
      </c>
      <c r="BQ32" s="9">
        <f t="shared" si="24"/>
        <v>7.42665406855962E-4</v>
      </c>
      <c r="BR32" s="9">
        <f t="shared" si="25"/>
        <v>6.4429097205707833E-4</v>
      </c>
      <c r="BS32" s="9" t="str">
        <f t="shared" si="26"/>
        <v/>
      </c>
      <c r="BT32" s="9" t="str">
        <f t="shared" si="27"/>
        <v/>
      </c>
      <c r="BU32" s="9" t="str">
        <f t="shared" si="28"/>
        <v/>
      </c>
      <c r="BV32" s="9" t="str">
        <f t="shared" si="29"/>
        <v/>
      </c>
      <c r="BW32" s="9" t="str">
        <f t="shared" si="30"/>
        <v/>
      </c>
      <c r="BX32" s="9" t="str">
        <f t="shared" si="31"/>
        <v/>
      </c>
      <c r="BY32" s="9" t="str">
        <f t="shared" si="32"/>
        <v/>
      </c>
      <c r="BZ32" s="9">
        <f t="shared" si="33"/>
        <v>5.9150035983401969E-4</v>
      </c>
      <c r="CA32" s="9">
        <f t="shared" si="34"/>
        <v>6.0462712909054722E-4</v>
      </c>
      <c r="CB32" s="9">
        <f t="shared" si="35"/>
        <v>6.4652778827900342E-4</v>
      </c>
      <c r="CC32" s="9" t="str">
        <f t="shared" si="36"/>
        <v/>
      </c>
      <c r="CD32" s="9" t="str">
        <f t="shared" si="37"/>
        <v/>
      </c>
      <c r="CE32" s="9" t="str">
        <f t="shared" si="38"/>
        <v/>
      </c>
      <c r="CF32" s="9" t="str">
        <f t="shared" si="39"/>
        <v/>
      </c>
      <c r="CG32" s="9" t="str">
        <f t="shared" si="40"/>
        <v/>
      </c>
      <c r="CH32" s="9" t="str">
        <f t="shared" si="41"/>
        <v/>
      </c>
      <c r="CI32" s="9" t="str">
        <f t="shared" si="42"/>
        <v/>
      </c>
    </row>
    <row r="33" spans="1:87">
      <c r="A33" s="188"/>
      <c r="B33" s="57" t="str">
        <f>IF('Gene Table'!D32="","",'Gene Table'!D32)</f>
        <v>NM_202001</v>
      </c>
      <c r="C33" s="57" t="s">
        <v>1771</v>
      </c>
      <c r="D33" s="60">
        <f>IF(SUM('Test Sample Data'!D$3:D$98)&gt;10,IF(AND(ISNUMBER('Test Sample Data'!D32),'Test Sample Data'!D32&lt;$B$1, 'Test Sample Data'!D32&gt;0),'Test Sample Data'!D32,$B$1),"")</f>
        <v>33.270000000000003</v>
      </c>
      <c r="E33" s="60">
        <f>IF(SUM('Test Sample Data'!E$3:E$98)&gt;10,IF(AND(ISNUMBER('Test Sample Data'!E32),'Test Sample Data'!E32&lt;$B$1, 'Test Sample Data'!E32&gt;0),'Test Sample Data'!E32,$B$1),"")</f>
        <v>33.79</v>
      </c>
      <c r="F33" s="60">
        <f>IF(SUM('Test Sample Data'!F$3:F$98)&gt;10,IF(AND(ISNUMBER('Test Sample Data'!F32),'Test Sample Data'!F32&lt;$B$1, 'Test Sample Data'!F32&gt;0),'Test Sample Data'!F32,$B$1),"")</f>
        <v>34.479999999999997</v>
      </c>
      <c r="G33" s="60" t="str">
        <f>IF(SUM('Test Sample Data'!G$3:G$98)&gt;10,IF(AND(ISNUMBER('Test Sample Data'!G32),'Test Sample Data'!G32&lt;$B$1, 'Test Sample Data'!G32&gt;0),'Test Sample Data'!G32,$B$1),"")</f>
        <v/>
      </c>
      <c r="H33" s="60" t="str">
        <f>IF(SUM('Test Sample Data'!H$3:H$98)&gt;10,IF(AND(ISNUMBER('Test Sample Data'!H32),'Test Sample Data'!H32&lt;$B$1, 'Test Sample Data'!H32&gt;0),'Test Sample Data'!H32,$B$1),"")</f>
        <v/>
      </c>
      <c r="I33" s="60" t="str">
        <f>IF(SUM('Test Sample Data'!I$3:I$98)&gt;10,IF(AND(ISNUMBER('Test Sample Data'!I32),'Test Sample Data'!I32&lt;$B$1, 'Test Sample Data'!I32&gt;0),'Test Sample Data'!I32,$B$1),"")</f>
        <v/>
      </c>
      <c r="J33" s="60" t="str">
        <f>IF(SUM('Test Sample Data'!J$3:J$98)&gt;10,IF(AND(ISNUMBER('Test Sample Data'!J32),'Test Sample Data'!J32&lt;$B$1, 'Test Sample Data'!J32&gt;0),'Test Sample Data'!J32,$B$1),"")</f>
        <v/>
      </c>
      <c r="K33" s="60" t="str">
        <f>IF(SUM('Test Sample Data'!K$3:K$98)&gt;10,IF(AND(ISNUMBER('Test Sample Data'!K32),'Test Sample Data'!K32&lt;$B$1, 'Test Sample Data'!K32&gt;0),'Test Sample Data'!K32,$B$1),"")</f>
        <v/>
      </c>
      <c r="L33" s="60" t="str">
        <f>IF(SUM('Test Sample Data'!L$3:L$98)&gt;10,IF(AND(ISNUMBER('Test Sample Data'!L32),'Test Sample Data'!L32&lt;$B$1, 'Test Sample Data'!L32&gt;0),'Test Sample Data'!L32,$B$1),"")</f>
        <v/>
      </c>
      <c r="M33" s="60" t="str">
        <f>IF(SUM('Test Sample Data'!M$3:M$98)&gt;10,IF(AND(ISNUMBER('Test Sample Data'!M32),'Test Sample Data'!M32&lt;$B$1, 'Test Sample Data'!M32&gt;0),'Test Sample Data'!M32,$B$1),"")</f>
        <v/>
      </c>
      <c r="N33" s="60" t="str">
        <f>'Gene Table'!D32</f>
        <v>NM_202001</v>
      </c>
      <c r="O33" s="57" t="s">
        <v>1771</v>
      </c>
      <c r="P33" s="60">
        <f>IF(SUM('Control Sample Data'!D$3:D$98)&gt;10,IF(AND(ISNUMBER('Control Sample Data'!D32),'Control Sample Data'!D32&lt;$B$1, 'Control Sample Data'!D32&gt;0),'Control Sample Data'!D32,$B$1),"")</f>
        <v>35</v>
      </c>
      <c r="Q33" s="60">
        <f>IF(SUM('Control Sample Data'!E$3:E$98)&gt;10,IF(AND(ISNUMBER('Control Sample Data'!E32),'Control Sample Data'!E32&lt;$B$1, 'Control Sample Data'!E32&gt;0),'Control Sample Data'!E32,$B$1),"")</f>
        <v>35</v>
      </c>
      <c r="R33" s="60">
        <f>IF(SUM('Control Sample Data'!F$3:F$98)&gt;10,IF(AND(ISNUMBER('Control Sample Data'!F32),'Control Sample Data'!F32&lt;$B$1, 'Control Sample Data'!F32&gt;0),'Control Sample Data'!F32,$B$1),"")</f>
        <v>35</v>
      </c>
      <c r="S33" s="60" t="str">
        <f>IF(SUM('Control Sample Data'!G$3:G$98)&gt;10,IF(AND(ISNUMBER('Control Sample Data'!G32),'Control Sample Data'!G32&lt;$B$1, 'Control Sample Data'!G32&gt;0),'Control Sample Data'!G32,$B$1),"")</f>
        <v/>
      </c>
      <c r="T33" s="60" t="str">
        <f>IF(SUM('Control Sample Data'!H$3:H$98)&gt;10,IF(AND(ISNUMBER('Control Sample Data'!H32),'Control Sample Data'!H32&lt;$B$1, 'Control Sample Data'!H32&gt;0),'Control Sample Data'!H32,$B$1),"")</f>
        <v/>
      </c>
      <c r="U33" s="60" t="str">
        <f>IF(SUM('Control Sample Data'!I$3:I$98)&gt;10,IF(AND(ISNUMBER('Control Sample Data'!I32),'Control Sample Data'!I32&lt;$B$1, 'Control Sample Data'!I32&gt;0),'Control Sample Data'!I32,$B$1),"")</f>
        <v/>
      </c>
      <c r="V33" s="60" t="str">
        <f>IF(SUM('Control Sample Data'!J$3:J$98)&gt;10,IF(AND(ISNUMBER('Control Sample Data'!J32),'Control Sample Data'!J32&lt;$B$1, 'Control Sample Data'!J32&gt;0),'Control Sample Data'!J32,$B$1),"")</f>
        <v/>
      </c>
      <c r="W33" s="60" t="str">
        <f>IF(SUM('Control Sample Data'!K$3:K$98)&gt;10,IF(AND(ISNUMBER('Control Sample Data'!K32),'Control Sample Data'!K32&lt;$B$1, 'Control Sample Data'!K32&gt;0),'Control Sample Data'!K32,$B$1),"")</f>
        <v/>
      </c>
      <c r="X33" s="60" t="str">
        <f>IF(SUM('Control Sample Data'!L$3:L$98)&gt;10,IF(AND(ISNUMBER('Control Sample Data'!L32),'Control Sample Data'!L32&lt;$B$1, 'Control Sample Data'!L32&gt;0),'Control Sample Data'!L32,$B$1),"")</f>
        <v/>
      </c>
      <c r="Y33" s="60" t="str">
        <f>IF(SUM('Control Sample Data'!M$3:M$98)&gt;10,IF(AND(ISNUMBER('Control Sample Data'!M32),'Control Sample Data'!M32&lt;$B$1, 'Control Sample Data'!M32&gt;0),'Control Sample Data'!M32,$B$1),"")</f>
        <v/>
      </c>
      <c r="AT33" s="74">
        <f t="shared" si="0"/>
        <v>10.210000000000004</v>
      </c>
      <c r="AU33" s="74">
        <f t="shared" si="1"/>
        <v>10.645</v>
      </c>
      <c r="AV33" s="74">
        <f t="shared" si="2"/>
        <v>11.319999999999997</v>
      </c>
      <c r="AW33" s="74" t="str">
        <f t="shared" si="3"/>
        <v/>
      </c>
      <c r="AX33" s="74" t="str">
        <f t="shared" si="4"/>
        <v/>
      </c>
      <c r="AY33" s="74" t="str">
        <f t="shared" si="5"/>
        <v/>
      </c>
      <c r="AZ33" s="74" t="str">
        <f t="shared" si="6"/>
        <v/>
      </c>
      <c r="BA33" s="74" t="str">
        <f t="shared" si="7"/>
        <v/>
      </c>
      <c r="BB33" s="74" t="str">
        <f t="shared" si="8"/>
        <v/>
      </c>
      <c r="BC33" s="74" t="str">
        <f t="shared" si="9"/>
        <v/>
      </c>
      <c r="BD33" s="74">
        <f t="shared" si="10"/>
        <v>10.723333333333333</v>
      </c>
      <c r="BE33" s="74">
        <f t="shared" si="11"/>
        <v>10.691666666666666</v>
      </c>
      <c r="BF33" s="74">
        <f t="shared" si="12"/>
        <v>10.594999999999999</v>
      </c>
      <c r="BG33" s="74" t="str">
        <f t="shared" si="13"/>
        <v/>
      </c>
      <c r="BH33" s="74" t="str">
        <f t="shared" si="14"/>
        <v/>
      </c>
      <c r="BI33" s="74" t="str">
        <f t="shared" si="15"/>
        <v/>
      </c>
      <c r="BJ33" s="74" t="str">
        <f t="shared" si="16"/>
        <v/>
      </c>
      <c r="BK33" s="74" t="str">
        <f t="shared" si="17"/>
        <v/>
      </c>
      <c r="BL33" s="74" t="str">
        <f t="shared" si="18"/>
        <v/>
      </c>
      <c r="BM33" s="74" t="str">
        <f t="shared" si="19"/>
        <v/>
      </c>
      <c r="BN33" s="62">
        <f t="shared" si="21"/>
        <v>10.725</v>
      </c>
      <c r="BO33" s="62">
        <f t="shared" si="22"/>
        <v>10.67</v>
      </c>
      <c r="BP33" s="9">
        <f t="shared" si="23"/>
        <v>8.442746399490845E-4</v>
      </c>
      <c r="BQ33" s="9">
        <f t="shared" si="24"/>
        <v>6.2450467835812012E-4</v>
      </c>
      <c r="BR33" s="9">
        <f t="shared" si="25"/>
        <v>3.9114740116680876E-4</v>
      </c>
      <c r="BS33" s="9" t="str">
        <f t="shared" si="26"/>
        <v/>
      </c>
      <c r="BT33" s="9" t="str">
        <f t="shared" si="27"/>
        <v/>
      </c>
      <c r="BU33" s="9" t="str">
        <f t="shared" si="28"/>
        <v/>
      </c>
      <c r="BV33" s="9" t="str">
        <f t="shared" si="29"/>
        <v/>
      </c>
      <c r="BW33" s="9" t="str">
        <f t="shared" si="30"/>
        <v/>
      </c>
      <c r="BX33" s="9" t="str">
        <f t="shared" si="31"/>
        <v/>
      </c>
      <c r="BY33" s="9" t="str">
        <f t="shared" si="32"/>
        <v/>
      </c>
      <c r="BZ33" s="9">
        <f t="shared" si="33"/>
        <v>5.9150035983401969E-4</v>
      </c>
      <c r="CA33" s="9">
        <f t="shared" si="34"/>
        <v>6.0462712909054722E-4</v>
      </c>
      <c r="CB33" s="9">
        <f t="shared" si="35"/>
        <v>6.4652778827900342E-4</v>
      </c>
      <c r="CC33" s="9" t="str">
        <f t="shared" si="36"/>
        <v/>
      </c>
      <c r="CD33" s="9" t="str">
        <f t="shared" si="37"/>
        <v/>
      </c>
      <c r="CE33" s="9" t="str">
        <f t="shared" si="38"/>
        <v/>
      </c>
      <c r="CF33" s="9" t="str">
        <f t="shared" si="39"/>
        <v/>
      </c>
      <c r="CG33" s="9" t="str">
        <f t="shared" si="40"/>
        <v/>
      </c>
      <c r="CH33" s="9" t="str">
        <f t="shared" si="41"/>
        <v/>
      </c>
      <c r="CI33" s="9" t="str">
        <f t="shared" si="42"/>
        <v/>
      </c>
    </row>
    <row r="34" spans="1:87">
      <c r="A34" s="188"/>
      <c r="B34" s="57" t="str">
        <f>IF('Gene Table'!D33="","",'Gene Table'!D33)</f>
        <v>NM_000903</v>
      </c>
      <c r="C34" s="57" t="s">
        <v>1773</v>
      </c>
      <c r="D34" s="60">
        <f>IF(SUM('Test Sample Data'!D$3:D$98)&gt;10,IF(AND(ISNUMBER('Test Sample Data'!D33),'Test Sample Data'!D33&lt;$B$1, 'Test Sample Data'!D33&gt;0),'Test Sample Data'!D33,$B$1),"")</f>
        <v>28.69</v>
      </c>
      <c r="E34" s="60">
        <f>IF(SUM('Test Sample Data'!E$3:E$98)&gt;10,IF(AND(ISNUMBER('Test Sample Data'!E33),'Test Sample Data'!E33&lt;$B$1, 'Test Sample Data'!E33&gt;0),'Test Sample Data'!E33,$B$1),"")</f>
        <v>29.15</v>
      </c>
      <c r="F34" s="60">
        <f>IF(SUM('Test Sample Data'!F$3:F$98)&gt;10,IF(AND(ISNUMBER('Test Sample Data'!F33),'Test Sample Data'!F33&lt;$B$1, 'Test Sample Data'!F33&gt;0),'Test Sample Data'!F33,$B$1),"")</f>
        <v>28.92</v>
      </c>
      <c r="G34" s="60" t="str">
        <f>IF(SUM('Test Sample Data'!G$3:G$98)&gt;10,IF(AND(ISNUMBER('Test Sample Data'!G33),'Test Sample Data'!G33&lt;$B$1, 'Test Sample Data'!G33&gt;0),'Test Sample Data'!G33,$B$1),"")</f>
        <v/>
      </c>
      <c r="H34" s="60" t="str">
        <f>IF(SUM('Test Sample Data'!H$3:H$98)&gt;10,IF(AND(ISNUMBER('Test Sample Data'!H33),'Test Sample Data'!H33&lt;$B$1, 'Test Sample Data'!H33&gt;0),'Test Sample Data'!H33,$B$1),"")</f>
        <v/>
      </c>
      <c r="I34" s="60" t="str">
        <f>IF(SUM('Test Sample Data'!I$3:I$98)&gt;10,IF(AND(ISNUMBER('Test Sample Data'!I33),'Test Sample Data'!I33&lt;$B$1, 'Test Sample Data'!I33&gt;0),'Test Sample Data'!I33,$B$1),"")</f>
        <v/>
      </c>
      <c r="J34" s="60" t="str">
        <f>IF(SUM('Test Sample Data'!J$3:J$98)&gt;10,IF(AND(ISNUMBER('Test Sample Data'!J33),'Test Sample Data'!J33&lt;$B$1, 'Test Sample Data'!J33&gt;0),'Test Sample Data'!J33,$B$1),"")</f>
        <v/>
      </c>
      <c r="K34" s="60" t="str">
        <f>IF(SUM('Test Sample Data'!K$3:K$98)&gt;10,IF(AND(ISNUMBER('Test Sample Data'!K33),'Test Sample Data'!K33&lt;$B$1, 'Test Sample Data'!K33&gt;0),'Test Sample Data'!K33,$B$1),"")</f>
        <v/>
      </c>
      <c r="L34" s="60" t="str">
        <f>IF(SUM('Test Sample Data'!L$3:L$98)&gt;10,IF(AND(ISNUMBER('Test Sample Data'!L33),'Test Sample Data'!L33&lt;$B$1, 'Test Sample Data'!L33&gt;0),'Test Sample Data'!L33,$B$1),"")</f>
        <v/>
      </c>
      <c r="M34" s="60" t="str">
        <f>IF(SUM('Test Sample Data'!M$3:M$98)&gt;10,IF(AND(ISNUMBER('Test Sample Data'!M33),'Test Sample Data'!M33&lt;$B$1, 'Test Sample Data'!M33&gt;0),'Test Sample Data'!M33,$B$1),"")</f>
        <v/>
      </c>
      <c r="N34" s="60" t="str">
        <f>'Gene Table'!D33</f>
        <v>NM_000903</v>
      </c>
      <c r="O34" s="57" t="s">
        <v>1773</v>
      </c>
      <c r="P34" s="60">
        <f>IF(SUM('Control Sample Data'!D$3:D$98)&gt;10,IF(AND(ISNUMBER('Control Sample Data'!D33),'Control Sample Data'!D33&lt;$B$1, 'Control Sample Data'!D33&gt;0),'Control Sample Data'!D33,$B$1),"")</f>
        <v>28.05</v>
      </c>
      <c r="Q34" s="60">
        <f>IF(SUM('Control Sample Data'!E$3:E$98)&gt;10,IF(AND(ISNUMBER('Control Sample Data'!E33),'Control Sample Data'!E33&lt;$B$1, 'Control Sample Data'!E33&gt;0),'Control Sample Data'!E33,$B$1),"")</f>
        <v>28.18</v>
      </c>
      <c r="R34" s="60">
        <f>IF(SUM('Control Sample Data'!F$3:F$98)&gt;10,IF(AND(ISNUMBER('Control Sample Data'!F33),'Control Sample Data'!F33&lt;$B$1, 'Control Sample Data'!F33&gt;0),'Control Sample Data'!F33,$B$1),"")</f>
        <v>28.21</v>
      </c>
      <c r="S34" s="60" t="str">
        <f>IF(SUM('Control Sample Data'!G$3:G$98)&gt;10,IF(AND(ISNUMBER('Control Sample Data'!G33),'Control Sample Data'!G33&lt;$B$1, 'Control Sample Data'!G33&gt;0),'Control Sample Data'!G33,$B$1),"")</f>
        <v/>
      </c>
      <c r="T34" s="60" t="str">
        <f>IF(SUM('Control Sample Data'!H$3:H$98)&gt;10,IF(AND(ISNUMBER('Control Sample Data'!H33),'Control Sample Data'!H33&lt;$B$1, 'Control Sample Data'!H33&gt;0),'Control Sample Data'!H33,$B$1),"")</f>
        <v/>
      </c>
      <c r="U34" s="60" t="str">
        <f>IF(SUM('Control Sample Data'!I$3:I$98)&gt;10,IF(AND(ISNUMBER('Control Sample Data'!I33),'Control Sample Data'!I33&lt;$B$1, 'Control Sample Data'!I33&gt;0),'Control Sample Data'!I33,$B$1),"")</f>
        <v/>
      </c>
      <c r="V34" s="60" t="str">
        <f>IF(SUM('Control Sample Data'!J$3:J$98)&gt;10,IF(AND(ISNUMBER('Control Sample Data'!J33),'Control Sample Data'!J33&lt;$B$1, 'Control Sample Data'!J33&gt;0),'Control Sample Data'!J33,$B$1),"")</f>
        <v/>
      </c>
      <c r="W34" s="60" t="str">
        <f>IF(SUM('Control Sample Data'!K$3:K$98)&gt;10,IF(AND(ISNUMBER('Control Sample Data'!K33),'Control Sample Data'!K33&lt;$B$1, 'Control Sample Data'!K33&gt;0),'Control Sample Data'!K33,$B$1),"")</f>
        <v/>
      </c>
      <c r="X34" s="60" t="str">
        <f>IF(SUM('Control Sample Data'!L$3:L$98)&gt;10,IF(AND(ISNUMBER('Control Sample Data'!L33),'Control Sample Data'!L33&lt;$B$1, 'Control Sample Data'!L33&gt;0),'Control Sample Data'!L33,$B$1),"")</f>
        <v/>
      </c>
      <c r="Y34" s="60" t="str">
        <f>IF(SUM('Control Sample Data'!M$3:M$98)&gt;10,IF(AND(ISNUMBER('Control Sample Data'!M33),'Control Sample Data'!M33&lt;$B$1, 'Control Sample Data'!M33&gt;0),'Control Sample Data'!M33,$B$1),"")</f>
        <v/>
      </c>
      <c r="AT34" s="74">
        <f t="shared" si="0"/>
        <v>5.6300000000000026</v>
      </c>
      <c r="AU34" s="74">
        <f t="shared" si="1"/>
        <v>6.004999999999999</v>
      </c>
      <c r="AV34" s="74">
        <f t="shared" si="2"/>
        <v>5.7600000000000016</v>
      </c>
      <c r="AW34" s="74" t="str">
        <f t="shared" si="3"/>
        <v/>
      </c>
      <c r="AX34" s="74" t="str">
        <f t="shared" si="4"/>
        <v/>
      </c>
      <c r="AY34" s="74" t="str">
        <f t="shared" si="5"/>
        <v/>
      </c>
      <c r="AZ34" s="74" t="str">
        <f t="shared" si="6"/>
        <v/>
      </c>
      <c r="BA34" s="74" t="str">
        <f t="shared" si="7"/>
        <v/>
      </c>
      <c r="BB34" s="74" t="str">
        <f t="shared" si="8"/>
        <v/>
      </c>
      <c r="BC34" s="74" t="str">
        <f t="shared" si="9"/>
        <v/>
      </c>
      <c r="BD34" s="74">
        <f t="shared" si="10"/>
        <v>3.7733333333333334</v>
      </c>
      <c r="BE34" s="74">
        <f t="shared" si="11"/>
        <v>3.8716666666666661</v>
      </c>
      <c r="BF34" s="74">
        <f t="shared" si="12"/>
        <v>3.8049999999999997</v>
      </c>
      <c r="BG34" s="74" t="str">
        <f t="shared" si="13"/>
        <v/>
      </c>
      <c r="BH34" s="74" t="str">
        <f t="shared" si="14"/>
        <v/>
      </c>
      <c r="BI34" s="74" t="str">
        <f t="shared" si="15"/>
        <v/>
      </c>
      <c r="BJ34" s="74" t="str">
        <f t="shared" si="16"/>
        <v/>
      </c>
      <c r="BK34" s="74" t="str">
        <f t="shared" si="17"/>
        <v/>
      </c>
      <c r="BL34" s="74" t="str">
        <f t="shared" si="18"/>
        <v/>
      </c>
      <c r="BM34" s="74" t="str">
        <f t="shared" si="19"/>
        <v/>
      </c>
      <c r="BN34" s="62">
        <f t="shared" si="21"/>
        <v>5.7983333333333347</v>
      </c>
      <c r="BO34" s="62">
        <f t="shared" si="22"/>
        <v>3.8166666666666664</v>
      </c>
      <c r="BP34" s="9">
        <f t="shared" si="23"/>
        <v>2.0193012978710782E-2</v>
      </c>
      <c r="BQ34" s="9">
        <f t="shared" si="24"/>
        <v>1.5570941606685445E-2</v>
      </c>
      <c r="BR34" s="9">
        <f t="shared" si="25"/>
        <v>1.8453010334836397E-2</v>
      </c>
      <c r="BS34" s="9" t="str">
        <f t="shared" si="26"/>
        <v/>
      </c>
      <c r="BT34" s="9" t="str">
        <f t="shared" si="27"/>
        <v/>
      </c>
      <c r="BU34" s="9" t="str">
        <f t="shared" si="28"/>
        <v/>
      </c>
      <c r="BV34" s="9" t="str">
        <f t="shared" si="29"/>
        <v/>
      </c>
      <c r="BW34" s="9" t="str">
        <f t="shared" si="30"/>
        <v/>
      </c>
      <c r="BX34" s="9" t="str">
        <f t="shared" si="31"/>
        <v/>
      </c>
      <c r="BY34" s="9" t="str">
        <f t="shared" si="32"/>
        <v/>
      </c>
      <c r="BZ34" s="9">
        <f t="shared" si="33"/>
        <v>7.3133015825382147E-2</v>
      </c>
      <c r="CA34" s="9">
        <f t="shared" si="34"/>
        <v>6.8314390846315881E-2</v>
      </c>
      <c r="CB34" s="9">
        <f t="shared" si="35"/>
        <v>7.1545260037417832E-2</v>
      </c>
      <c r="CC34" s="9" t="str">
        <f t="shared" si="36"/>
        <v/>
      </c>
      <c r="CD34" s="9" t="str">
        <f t="shared" si="37"/>
        <v/>
      </c>
      <c r="CE34" s="9" t="str">
        <f t="shared" si="38"/>
        <v/>
      </c>
      <c r="CF34" s="9" t="str">
        <f t="shared" si="39"/>
        <v/>
      </c>
      <c r="CG34" s="9" t="str">
        <f t="shared" si="40"/>
        <v/>
      </c>
      <c r="CH34" s="9" t="str">
        <f t="shared" si="41"/>
        <v/>
      </c>
      <c r="CI34" s="9" t="str">
        <f t="shared" si="42"/>
        <v/>
      </c>
    </row>
    <row r="35" spans="1:87">
      <c r="A35" s="188"/>
      <c r="B35" s="57" t="str">
        <f>IF('Gene Table'!D34="","",'Gene Table'!D34)</f>
        <v>NM_004628</v>
      </c>
      <c r="C35" s="57" t="s">
        <v>1774</v>
      </c>
      <c r="D35" s="60">
        <f>IF(SUM('Test Sample Data'!D$3:D$98)&gt;10,IF(AND(ISNUMBER('Test Sample Data'!D34),'Test Sample Data'!D34&lt;$B$1, 'Test Sample Data'!D34&gt;0),'Test Sample Data'!D34,$B$1),"")</f>
        <v>23.67</v>
      </c>
      <c r="E35" s="60">
        <f>IF(SUM('Test Sample Data'!E$3:E$98)&gt;10,IF(AND(ISNUMBER('Test Sample Data'!E34),'Test Sample Data'!E34&lt;$B$1, 'Test Sample Data'!E34&gt;0),'Test Sample Data'!E34,$B$1),"")</f>
        <v>23.71</v>
      </c>
      <c r="F35" s="60">
        <f>IF(SUM('Test Sample Data'!F$3:F$98)&gt;10,IF(AND(ISNUMBER('Test Sample Data'!F34),'Test Sample Data'!F34&lt;$B$1, 'Test Sample Data'!F34&gt;0),'Test Sample Data'!F34,$B$1),"")</f>
        <v>23.69</v>
      </c>
      <c r="G35" s="60" t="str">
        <f>IF(SUM('Test Sample Data'!G$3:G$98)&gt;10,IF(AND(ISNUMBER('Test Sample Data'!G34),'Test Sample Data'!G34&lt;$B$1, 'Test Sample Data'!G34&gt;0),'Test Sample Data'!G34,$B$1),"")</f>
        <v/>
      </c>
      <c r="H35" s="60" t="str">
        <f>IF(SUM('Test Sample Data'!H$3:H$98)&gt;10,IF(AND(ISNUMBER('Test Sample Data'!H34),'Test Sample Data'!H34&lt;$B$1, 'Test Sample Data'!H34&gt;0),'Test Sample Data'!H34,$B$1),"")</f>
        <v/>
      </c>
      <c r="I35" s="60" t="str">
        <f>IF(SUM('Test Sample Data'!I$3:I$98)&gt;10,IF(AND(ISNUMBER('Test Sample Data'!I34),'Test Sample Data'!I34&lt;$B$1, 'Test Sample Data'!I34&gt;0),'Test Sample Data'!I34,$B$1),"")</f>
        <v/>
      </c>
      <c r="J35" s="60" t="str">
        <f>IF(SUM('Test Sample Data'!J$3:J$98)&gt;10,IF(AND(ISNUMBER('Test Sample Data'!J34),'Test Sample Data'!J34&lt;$B$1, 'Test Sample Data'!J34&gt;0),'Test Sample Data'!J34,$B$1),"")</f>
        <v/>
      </c>
      <c r="K35" s="60" t="str">
        <f>IF(SUM('Test Sample Data'!K$3:K$98)&gt;10,IF(AND(ISNUMBER('Test Sample Data'!K34),'Test Sample Data'!K34&lt;$B$1, 'Test Sample Data'!K34&gt;0),'Test Sample Data'!K34,$B$1),"")</f>
        <v/>
      </c>
      <c r="L35" s="60" t="str">
        <f>IF(SUM('Test Sample Data'!L$3:L$98)&gt;10,IF(AND(ISNUMBER('Test Sample Data'!L34),'Test Sample Data'!L34&lt;$B$1, 'Test Sample Data'!L34&gt;0),'Test Sample Data'!L34,$B$1),"")</f>
        <v/>
      </c>
      <c r="M35" s="60" t="str">
        <f>IF(SUM('Test Sample Data'!M$3:M$98)&gt;10,IF(AND(ISNUMBER('Test Sample Data'!M34),'Test Sample Data'!M34&lt;$B$1, 'Test Sample Data'!M34&gt;0),'Test Sample Data'!M34,$B$1),"")</f>
        <v/>
      </c>
      <c r="N35" s="60" t="str">
        <f>'Gene Table'!D34</f>
        <v>NM_004628</v>
      </c>
      <c r="O35" s="57" t="s">
        <v>1774</v>
      </c>
      <c r="P35" s="60">
        <f>IF(SUM('Control Sample Data'!D$3:D$98)&gt;10,IF(AND(ISNUMBER('Control Sample Data'!D34),'Control Sample Data'!D34&lt;$B$1, 'Control Sample Data'!D34&gt;0),'Control Sample Data'!D34,$B$1),"")</f>
        <v>27.58</v>
      </c>
      <c r="Q35" s="60">
        <f>IF(SUM('Control Sample Data'!E$3:E$98)&gt;10,IF(AND(ISNUMBER('Control Sample Data'!E34),'Control Sample Data'!E34&lt;$B$1, 'Control Sample Data'!E34&gt;0),'Control Sample Data'!E34,$B$1),"")</f>
        <v>27.54</v>
      </c>
      <c r="R35" s="60">
        <f>IF(SUM('Control Sample Data'!F$3:F$98)&gt;10,IF(AND(ISNUMBER('Control Sample Data'!F34),'Control Sample Data'!F34&lt;$B$1, 'Control Sample Data'!F34&gt;0),'Control Sample Data'!F34,$B$1),"")</f>
        <v>27.65</v>
      </c>
      <c r="S35" s="60" t="str">
        <f>IF(SUM('Control Sample Data'!G$3:G$98)&gt;10,IF(AND(ISNUMBER('Control Sample Data'!G34),'Control Sample Data'!G34&lt;$B$1, 'Control Sample Data'!G34&gt;0),'Control Sample Data'!G34,$B$1),"")</f>
        <v/>
      </c>
      <c r="T35" s="60" t="str">
        <f>IF(SUM('Control Sample Data'!H$3:H$98)&gt;10,IF(AND(ISNUMBER('Control Sample Data'!H34),'Control Sample Data'!H34&lt;$B$1, 'Control Sample Data'!H34&gt;0),'Control Sample Data'!H34,$B$1),"")</f>
        <v/>
      </c>
      <c r="U35" s="60" t="str">
        <f>IF(SUM('Control Sample Data'!I$3:I$98)&gt;10,IF(AND(ISNUMBER('Control Sample Data'!I34),'Control Sample Data'!I34&lt;$B$1, 'Control Sample Data'!I34&gt;0),'Control Sample Data'!I34,$B$1),"")</f>
        <v/>
      </c>
      <c r="V35" s="60" t="str">
        <f>IF(SUM('Control Sample Data'!J$3:J$98)&gt;10,IF(AND(ISNUMBER('Control Sample Data'!J34),'Control Sample Data'!J34&lt;$B$1, 'Control Sample Data'!J34&gt;0),'Control Sample Data'!J34,$B$1),"")</f>
        <v/>
      </c>
      <c r="W35" s="60" t="str">
        <f>IF(SUM('Control Sample Data'!K$3:K$98)&gt;10,IF(AND(ISNUMBER('Control Sample Data'!K34),'Control Sample Data'!K34&lt;$B$1, 'Control Sample Data'!K34&gt;0),'Control Sample Data'!K34,$B$1),"")</f>
        <v/>
      </c>
      <c r="X35" s="60" t="str">
        <f>IF(SUM('Control Sample Data'!L$3:L$98)&gt;10,IF(AND(ISNUMBER('Control Sample Data'!L34),'Control Sample Data'!L34&lt;$B$1, 'Control Sample Data'!L34&gt;0),'Control Sample Data'!L34,$B$1),"")</f>
        <v/>
      </c>
      <c r="Y35" s="60" t="str">
        <f>IF(SUM('Control Sample Data'!M$3:M$98)&gt;10,IF(AND(ISNUMBER('Control Sample Data'!M34),'Control Sample Data'!M34&lt;$B$1, 'Control Sample Data'!M34&gt;0),'Control Sample Data'!M34,$B$1),"")</f>
        <v/>
      </c>
      <c r="AT35" s="74">
        <f t="shared" si="0"/>
        <v>0.61000000000000298</v>
      </c>
      <c r="AU35" s="74">
        <f t="shared" si="1"/>
        <v>0.56500000000000128</v>
      </c>
      <c r="AV35" s="74">
        <f t="shared" si="2"/>
        <v>0.53000000000000114</v>
      </c>
      <c r="AW35" s="74" t="str">
        <f t="shared" si="3"/>
        <v/>
      </c>
      <c r="AX35" s="74" t="str">
        <f t="shared" si="4"/>
        <v/>
      </c>
      <c r="AY35" s="74" t="str">
        <f t="shared" si="5"/>
        <v/>
      </c>
      <c r="AZ35" s="74" t="str">
        <f t="shared" si="6"/>
        <v/>
      </c>
      <c r="BA35" s="74" t="str">
        <f t="shared" si="7"/>
        <v/>
      </c>
      <c r="BB35" s="74" t="str">
        <f t="shared" si="8"/>
        <v/>
      </c>
      <c r="BC35" s="74" t="str">
        <f t="shared" si="9"/>
        <v/>
      </c>
      <c r="BD35" s="74">
        <f t="shared" si="10"/>
        <v>3.303333333333331</v>
      </c>
      <c r="BE35" s="74">
        <f t="shared" si="11"/>
        <v>3.2316666666666656</v>
      </c>
      <c r="BF35" s="74">
        <f t="shared" si="12"/>
        <v>3.2449999999999974</v>
      </c>
      <c r="BG35" s="74" t="str">
        <f t="shared" si="13"/>
        <v/>
      </c>
      <c r="BH35" s="74" t="str">
        <f t="shared" si="14"/>
        <v/>
      </c>
      <c r="BI35" s="74" t="str">
        <f t="shared" si="15"/>
        <v/>
      </c>
      <c r="BJ35" s="74" t="str">
        <f t="shared" si="16"/>
        <v/>
      </c>
      <c r="BK35" s="74" t="str">
        <f t="shared" si="17"/>
        <v/>
      </c>
      <c r="BL35" s="74" t="str">
        <f t="shared" si="18"/>
        <v/>
      </c>
      <c r="BM35" s="74" t="str">
        <f t="shared" si="19"/>
        <v/>
      </c>
      <c r="BN35" s="62">
        <f t="shared" si="21"/>
        <v>0.56833333333333513</v>
      </c>
      <c r="BO35" s="62">
        <f t="shared" si="22"/>
        <v>3.259999999999998</v>
      </c>
      <c r="BP35" s="9">
        <f t="shared" si="23"/>
        <v>0.65519670192918034</v>
      </c>
      <c r="BQ35" s="9">
        <f t="shared" si="24"/>
        <v>0.67595541651406232</v>
      </c>
      <c r="BR35" s="9">
        <f t="shared" si="25"/>
        <v>0.69255473405546175</v>
      </c>
      <c r="BS35" s="9" t="str">
        <f t="shared" si="26"/>
        <v/>
      </c>
      <c r="BT35" s="9" t="str">
        <f t="shared" si="27"/>
        <v/>
      </c>
      <c r="BU35" s="9" t="str">
        <f t="shared" si="28"/>
        <v/>
      </c>
      <c r="BV35" s="9" t="str">
        <f t="shared" si="29"/>
        <v/>
      </c>
      <c r="BW35" s="9" t="str">
        <f t="shared" si="30"/>
        <v/>
      </c>
      <c r="BX35" s="9" t="str">
        <f t="shared" si="31"/>
        <v/>
      </c>
      <c r="BY35" s="9" t="str">
        <f t="shared" si="32"/>
        <v/>
      </c>
      <c r="BZ35" s="9">
        <f t="shared" si="33"/>
        <v>0.10129723265124306</v>
      </c>
      <c r="CA35" s="9">
        <f t="shared" si="34"/>
        <v>0.10645630725706563</v>
      </c>
      <c r="CB35" s="9">
        <f t="shared" si="35"/>
        <v>0.10547697451625244</v>
      </c>
      <c r="CC35" s="9" t="str">
        <f t="shared" si="36"/>
        <v/>
      </c>
      <c r="CD35" s="9" t="str">
        <f t="shared" si="37"/>
        <v/>
      </c>
      <c r="CE35" s="9" t="str">
        <f t="shared" si="38"/>
        <v/>
      </c>
      <c r="CF35" s="9" t="str">
        <f t="shared" si="39"/>
        <v/>
      </c>
      <c r="CG35" s="9" t="str">
        <f t="shared" si="40"/>
        <v/>
      </c>
      <c r="CH35" s="9" t="str">
        <f t="shared" si="41"/>
        <v/>
      </c>
      <c r="CI35" s="9" t="str">
        <f t="shared" si="42"/>
        <v/>
      </c>
    </row>
    <row r="36" spans="1:87">
      <c r="A36" s="188"/>
      <c r="B36" s="57" t="str">
        <f>IF('Gene Table'!D35="","",'Gene Table'!D35)</f>
        <v>NM_001025366</v>
      </c>
      <c r="C36" s="57" t="s">
        <v>1775</v>
      </c>
      <c r="D36" s="60">
        <f>IF(SUM('Test Sample Data'!D$3:D$98)&gt;10,IF(AND(ISNUMBER('Test Sample Data'!D35),'Test Sample Data'!D35&lt;$B$1, 'Test Sample Data'!D35&gt;0),'Test Sample Data'!D35,$B$1),"")</f>
        <v>24.22</v>
      </c>
      <c r="E36" s="60">
        <f>IF(SUM('Test Sample Data'!E$3:E$98)&gt;10,IF(AND(ISNUMBER('Test Sample Data'!E35),'Test Sample Data'!E35&lt;$B$1, 'Test Sample Data'!E35&gt;0),'Test Sample Data'!E35,$B$1),"")</f>
        <v>24.38</v>
      </c>
      <c r="F36" s="60">
        <f>IF(SUM('Test Sample Data'!F$3:F$98)&gt;10,IF(AND(ISNUMBER('Test Sample Data'!F35),'Test Sample Data'!F35&lt;$B$1, 'Test Sample Data'!F35&gt;0),'Test Sample Data'!F35,$B$1),"")</f>
        <v>24.17</v>
      </c>
      <c r="G36" s="60" t="str">
        <f>IF(SUM('Test Sample Data'!G$3:G$98)&gt;10,IF(AND(ISNUMBER('Test Sample Data'!G35),'Test Sample Data'!G35&lt;$B$1, 'Test Sample Data'!G35&gt;0),'Test Sample Data'!G35,$B$1),"")</f>
        <v/>
      </c>
      <c r="H36" s="60" t="str">
        <f>IF(SUM('Test Sample Data'!H$3:H$98)&gt;10,IF(AND(ISNUMBER('Test Sample Data'!H35),'Test Sample Data'!H35&lt;$B$1, 'Test Sample Data'!H35&gt;0),'Test Sample Data'!H35,$B$1),"")</f>
        <v/>
      </c>
      <c r="I36" s="60" t="str">
        <f>IF(SUM('Test Sample Data'!I$3:I$98)&gt;10,IF(AND(ISNUMBER('Test Sample Data'!I35),'Test Sample Data'!I35&lt;$B$1, 'Test Sample Data'!I35&gt;0),'Test Sample Data'!I35,$B$1),"")</f>
        <v/>
      </c>
      <c r="J36" s="60" t="str">
        <f>IF(SUM('Test Sample Data'!J$3:J$98)&gt;10,IF(AND(ISNUMBER('Test Sample Data'!J35),'Test Sample Data'!J35&lt;$B$1, 'Test Sample Data'!J35&gt;0),'Test Sample Data'!J35,$B$1),"")</f>
        <v/>
      </c>
      <c r="K36" s="60" t="str">
        <f>IF(SUM('Test Sample Data'!K$3:K$98)&gt;10,IF(AND(ISNUMBER('Test Sample Data'!K35),'Test Sample Data'!K35&lt;$B$1, 'Test Sample Data'!K35&gt;0),'Test Sample Data'!K35,$B$1),"")</f>
        <v/>
      </c>
      <c r="L36" s="60" t="str">
        <f>IF(SUM('Test Sample Data'!L$3:L$98)&gt;10,IF(AND(ISNUMBER('Test Sample Data'!L35),'Test Sample Data'!L35&lt;$B$1, 'Test Sample Data'!L35&gt;0),'Test Sample Data'!L35,$B$1),"")</f>
        <v/>
      </c>
      <c r="M36" s="60" t="str">
        <f>IF(SUM('Test Sample Data'!M$3:M$98)&gt;10,IF(AND(ISNUMBER('Test Sample Data'!M35),'Test Sample Data'!M35&lt;$B$1, 'Test Sample Data'!M35&gt;0),'Test Sample Data'!M35,$B$1),"")</f>
        <v/>
      </c>
      <c r="N36" s="60" t="str">
        <f>'Gene Table'!D35</f>
        <v>NM_001025366</v>
      </c>
      <c r="O36" s="57" t="s">
        <v>1775</v>
      </c>
      <c r="P36" s="60">
        <f>IF(SUM('Control Sample Data'!D$3:D$98)&gt;10,IF(AND(ISNUMBER('Control Sample Data'!D35),'Control Sample Data'!D35&lt;$B$1, 'Control Sample Data'!D35&gt;0),'Control Sample Data'!D35,$B$1),"")</f>
        <v>26.96</v>
      </c>
      <c r="Q36" s="60">
        <f>IF(SUM('Control Sample Data'!E$3:E$98)&gt;10,IF(AND(ISNUMBER('Control Sample Data'!E35),'Control Sample Data'!E35&lt;$B$1, 'Control Sample Data'!E35&gt;0),'Control Sample Data'!E35,$B$1),"")</f>
        <v>27.19</v>
      </c>
      <c r="R36" s="60">
        <f>IF(SUM('Control Sample Data'!F$3:F$98)&gt;10,IF(AND(ISNUMBER('Control Sample Data'!F35),'Control Sample Data'!F35&lt;$B$1, 'Control Sample Data'!F35&gt;0),'Control Sample Data'!F35,$B$1),"")</f>
        <v>27.2</v>
      </c>
      <c r="S36" s="60" t="str">
        <f>IF(SUM('Control Sample Data'!G$3:G$98)&gt;10,IF(AND(ISNUMBER('Control Sample Data'!G35),'Control Sample Data'!G35&lt;$B$1, 'Control Sample Data'!G35&gt;0),'Control Sample Data'!G35,$B$1),"")</f>
        <v/>
      </c>
      <c r="T36" s="60" t="str">
        <f>IF(SUM('Control Sample Data'!H$3:H$98)&gt;10,IF(AND(ISNUMBER('Control Sample Data'!H35),'Control Sample Data'!H35&lt;$B$1, 'Control Sample Data'!H35&gt;0),'Control Sample Data'!H35,$B$1),"")</f>
        <v/>
      </c>
      <c r="U36" s="60" t="str">
        <f>IF(SUM('Control Sample Data'!I$3:I$98)&gt;10,IF(AND(ISNUMBER('Control Sample Data'!I35),'Control Sample Data'!I35&lt;$B$1, 'Control Sample Data'!I35&gt;0),'Control Sample Data'!I35,$B$1),"")</f>
        <v/>
      </c>
      <c r="V36" s="60" t="str">
        <f>IF(SUM('Control Sample Data'!J$3:J$98)&gt;10,IF(AND(ISNUMBER('Control Sample Data'!J35),'Control Sample Data'!J35&lt;$B$1, 'Control Sample Data'!J35&gt;0),'Control Sample Data'!J35,$B$1),"")</f>
        <v/>
      </c>
      <c r="W36" s="60" t="str">
        <f>IF(SUM('Control Sample Data'!K$3:K$98)&gt;10,IF(AND(ISNUMBER('Control Sample Data'!K35),'Control Sample Data'!K35&lt;$B$1, 'Control Sample Data'!K35&gt;0),'Control Sample Data'!K35,$B$1),"")</f>
        <v/>
      </c>
      <c r="X36" s="60" t="str">
        <f>IF(SUM('Control Sample Data'!L$3:L$98)&gt;10,IF(AND(ISNUMBER('Control Sample Data'!L35),'Control Sample Data'!L35&lt;$B$1, 'Control Sample Data'!L35&gt;0),'Control Sample Data'!L35,$B$1),"")</f>
        <v/>
      </c>
      <c r="Y36" s="60" t="str">
        <f>IF(SUM('Control Sample Data'!M$3:M$98)&gt;10,IF(AND(ISNUMBER('Control Sample Data'!M35),'Control Sample Data'!M35&lt;$B$1, 'Control Sample Data'!M35&gt;0),'Control Sample Data'!M35,$B$1),"")</f>
        <v/>
      </c>
      <c r="AT36" s="74">
        <f t="shared" ref="AT36:AT67" si="44">IF(ISERROR(D36-Z$26),"",D36-Z$26)</f>
        <v>1.1600000000000001</v>
      </c>
      <c r="AU36" s="74">
        <f t="shared" ref="AU36:AU67" si="45">IF(ISERROR(E36-AA$26),"",E36-AA$26)</f>
        <v>1.2349999999999994</v>
      </c>
      <c r="AV36" s="74">
        <f t="shared" ref="AV36:AV67" si="46">IF(ISERROR(F36-AB$26),"",F36-AB$26)</f>
        <v>1.0100000000000016</v>
      </c>
      <c r="AW36" s="74" t="str">
        <f t="shared" ref="AW36:AW67" si="47">IF(ISERROR(G36-AC$26),"",G36-AC$26)</f>
        <v/>
      </c>
      <c r="AX36" s="74" t="str">
        <f t="shared" ref="AX36:AX67" si="48">IF(ISERROR(H36-AD$26),"",H36-AD$26)</f>
        <v/>
      </c>
      <c r="AY36" s="74" t="str">
        <f t="shared" ref="AY36:AY67" si="49">IF(ISERROR(I36-AE$26),"",I36-AE$26)</f>
        <v/>
      </c>
      <c r="AZ36" s="74" t="str">
        <f t="shared" ref="AZ36:AZ67" si="50">IF(ISERROR(J36-AF$26),"",J36-AF$26)</f>
        <v/>
      </c>
      <c r="BA36" s="74" t="str">
        <f t="shared" ref="BA36:BA67" si="51">IF(ISERROR(K36-AG$26),"",K36-AG$26)</f>
        <v/>
      </c>
      <c r="BB36" s="74" t="str">
        <f t="shared" ref="BB36:BB67" si="52">IF(ISERROR(L36-AH$26),"",L36-AH$26)</f>
        <v/>
      </c>
      <c r="BC36" s="74" t="str">
        <f t="shared" ref="BC36:BC67" si="53">IF(ISERROR(M36-AI$26),"",M36-AI$26)</f>
        <v/>
      </c>
      <c r="BD36" s="74">
        <f t="shared" ref="BD36:BD67" si="54">IF(ISERROR(P36-AJ$26),"",P36-AJ$26)</f>
        <v>2.6833333333333336</v>
      </c>
      <c r="BE36" s="74">
        <f t="shared" ref="BE36:BE67" si="55">IF(ISERROR(Q36-AK$26),"",Q36-AK$26)</f>
        <v>2.8816666666666677</v>
      </c>
      <c r="BF36" s="74">
        <f t="shared" ref="BF36:BF67" si="56">IF(ISERROR(R36-AL$26),"",R36-AL$26)</f>
        <v>2.7949999999999982</v>
      </c>
      <c r="BG36" s="74" t="str">
        <f t="shared" ref="BG36:BG67" si="57">IF(ISERROR(S36-AM$26),"",S36-AM$26)</f>
        <v/>
      </c>
      <c r="BH36" s="74" t="str">
        <f t="shared" ref="BH36:BH67" si="58">IF(ISERROR(T36-AN$26),"",T36-AN$26)</f>
        <v/>
      </c>
      <c r="BI36" s="74" t="str">
        <f t="shared" ref="BI36:BI67" si="59">IF(ISERROR(U36-AO$26),"",U36-AO$26)</f>
        <v/>
      </c>
      <c r="BJ36" s="74" t="str">
        <f t="shared" ref="BJ36:BJ67" si="60">IF(ISERROR(V36-AP$26),"",V36-AP$26)</f>
        <v/>
      </c>
      <c r="BK36" s="74" t="str">
        <f t="shared" ref="BK36:BK67" si="61">IF(ISERROR(W36-AQ$26),"",W36-AQ$26)</f>
        <v/>
      </c>
      <c r="BL36" s="74" t="str">
        <f t="shared" ref="BL36:BL67" si="62">IF(ISERROR(X36-AR$26),"",X36-AR$26)</f>
        <v/>
      </c>
      <c r="BM36" s="74" t="str">
        <f t="shared" ref="BM36:BM67" si="63">IF(ISERROR(Y36-AS$26),"",Y36-AS$26)</f>
        <v/>
      </c>
      <c r="BN36" s="62">
        <f t="shared" si="21"/>
        <v>1.1350000000000005</v>
      </c>
      <c r="BO36" s="62">
        <f t="shared" si="22"/>
        <v>2.7866666666666666</v>
      </c>
      <c r="BP36" s="9">
        <f t="shared" si="23"/>
        <v>0.44751253546398617</v>
      </c>
      <c r="BQ36" s="9">
        <f t="shared" si="24"/>
        <v>0.42484249956932529</v>
      </c>
      <c r="BR36" s="9">
        <f t="shared" si="25"/>
        <v>0.49654624771851746</v>
      </c>
      <c r="BS36" s="9" t="str">
        <f t="shared" si="26"/>
        <v/>
      </c>
      <c r="BT36" s="9" t="str">
        <f t="shared" si="27"/>
        <v/>
      </c>
      <c r="BU36" s="9" t="str">
        <f t="shared" si="28"/>
        <v/>
      </c>
      <c r="BV36" s="9" t="str">
        <f t="shared" si="29"/>
        <v/>
      </c>
      <c r="BW36" s="9" t="str">
        <f t="shared" si="30"/>
        <v/>
      </c>
      <c r="BX36" s="9" t="str">
        <f t="shared" si="31"/>
        <v/>
      </c>
      <c r="BY36" s="9" t="str">
        <f t="shared" si="32"/>
        <v/>
      </c>
      <c r="BZ36" s="9">
        <f t="shared" si="33"/>
        <v>0.15568120279485284</v>
      </c>
      <c r="CA36" s="9">
        <f t="shared" si="34"/>
        <v>0.13568501775965749</v>
      </c>
      <c r="CB36" s="9">
        <f t="shared" si="35"/>
        <v>0.14408579334985824</v>
      </c>
      <c r="CC36" s="9" t="str">
        <f t="shared" si="36"/>
        <v/>
      </c>
      <c r="CD36" s="9" t="str">
        <f t="shared" si="37"/>
        <v/>
      </c>
      <c r="CE36" s="9" t="str">
        <f t="shared" si="38"/>
        <v/>
      </c>
      <c r="CF36" s="9" t="str">
        <f t="shared" si="39"/>
        <v/>
      </c>
      <c r="CG36" s="9" t="str">
        <f t="shared" si="40"/>
        <v/>
      </c>
      <c r="CH36" s="9" t="str">
        <f t="shared" si="41"/>
        <v/>
      </c>
      <c r="CI36" s="9" t="str">
        <f t="shared" si="42"/>
        <v/>
      </c>
    </row>
    <row r="37" spans="1:87">
      <c r="A37" s="188"/>
      <c r="B37" s="57" t="str">
        <f>IF('Gene Table'!D36="","",'Gene Table'!D36)</f>
        <v>NM_002769</v>
      </c>
      <c r="C37" s="57" t="s">
        <v>1776</v>
      </c>
      <c r="D37" s="60">
        <f>IF(SUM('Test Sample Data'!D$3:D$98)&gt;10,IF(AND(ISNUMBER('Test Sample Data'!D36),'Test Sample Data'!D36&lt;$B$1, 'Test Sample Data'!D36&gt;0),'Test Sample Data'!D36,$B$1),"")</f>
        <v>24.37</v>
      </c>
      <c r="E37" s="60">
        <f>IF(SUM('Test Sample Data'!E$3:E$98)&gt;10,IF(AND(ISNUMBER('Test Sample Data'!E36),'Test Sample Data'!E36&lt;$B$1, 'Test Sample Data'!E36&gt;0),'Test Sample Data'!E36,$B$1),"")</f>
        <v>24.51</v>
      </c>
      <c r="F37" s="60">
        <f>IF(SUM('Test Sample Data'!F$3:F$98)&gt;10,IF(AND(ISNUMBER('Test Sample Data'!F36),'Test Sample Data'!F36&lt;$B$1, 'Test Sample Data'!F36&gt;0),'Test Sample Data'!F36,$B$1),"")</f>
        <v>24.51</v>
      </c>
      <c r="G37" s="60" t="str">
        <f>IF(SUM('Test Sample Data'!G$3:G$98)&gt;10,IF(AND(ISNUMBER('Test Sample Data'!G36),'Test Sample Data'!G36&lt;$B$1, 'Test Sample Data'!G36&gt;0),'Test Sample Data'!G36,$B$1),"")</f>
        <v/>
      </c>
      <c r="H37" s="60" t="str">
        <f>IF(SUM('Test Sample Data'!H$3:H$98)&gt;10,IF(AND(ISNUMBER('Test Sample Data'!H36),'Test Sample Data'!H36&lt;$B$1, 'Test Sample Data'!H36&gt;0),'Test Sample Data'!H36,$B$1),"")</f>
        <v/>
      </c>
      <c r="I37" s="60" t="str">
        <f>IF(SUM('Test Sample Data'!I$3:I$98)&gt;10,IF(AND(ISNUMBER('Test Sample Data'!I36),'Test Sample Data'!I36&lt;$B$1, 'Test Sample Data'!I36&gt;0),'Test Sample Data'!I36,$B$1),"")</f>
        <v/>
      </c>
      <c r="J37" s="60" t="str">
        <f>IF(SUM('Test Sample Data'!J$3:J$98)&gt;10,IF(AND(ISNUMBER('Test Sample Data'!J36),'Test Sample Data'!J36&lt;$B$1, 'Test Sample Data'!J36&gt;0),'Test Sample Data'!J36,$B$1),"")</f>
        <v/>
      </c>
      <c r="K37" s="60" t="str">
        <f>IF(SUM('Test Sample Data'!K$3:K$98)&gt;10,IF(AND(ISNUMBER('Test Sample Data'!K36),'Test Sample Data'!K36&lt;$B$1, 'Test Sample Data'!K36&gt;0),'Test Sample Data'!K36,$B$1),"")</f>
        <v/>
      </c>
      <c r="L37" s="60" t="str">
        <f>IF(SUM('Test Sample Data'!L$3:L$98)&gt;10,IF(AND(ISNUMBER('Test Sample Data'!L36),'Test Sample Data'!L36&lt;$B$1, 'Test Sample Data'!L36&gt;0),'Test Sample Data'!L36,$B$1),"")</f>
        <v/>
      </c>
      <c r="M37" s="60" t="str">
        <f>IF(SUM('Test Sample Data'!M$3:M$98)&gt;10,IF(AND(ISNUMBER('Test Sample Data'!M36),'Test Sample Data'!M36&lt;$B$1, 'Test Sample Data'!M36&gt;0),'Test Sample Data'!M36,$B$1),"")</f>
        <v/>
      </c>
      <c r="N37" s="60" t="str">
        <f>'Gene Table'!D36</f>
        <v>NM_002769</v>
      </c>
      <c r="O37" s="57" t="s">
        <v>1776</v>
      </c>
      <c r="P37" s="60">
        <f>IF(SUM('Control Sample Data'!D$3:D$98)&gt;10,IF(AND(ISNUMBER('Control Sample Data'!D36),'Control Sample Data'!D36&lt;$B$1, 'Control Sample Data'!D36&gt;0),'Control Sample Data'!D36,$B$1),"")</f>
        <v>29.42</v>
      </c>
      <c r="Q37" s="60">
        <f>IF(SUM('Control Sample Data'!E$3:E$98)&gt;10,IF(AND(ISNUMBER('Control Sample Data'!E36),'Control Sample Data'!E36&lt;$B$1, 'Control Sample Data'!E36&gt;0),'Control Sample Data'!E36,$B$1),"")</f>
        <v>29.52</v>
      </c>
      <c r="R37" s="60">
        <f>IF(SUM('Control Sample Data'!F$3:F$98)&gt;10,IF(AND(ISNUMBER('Control Sample Data'!F36),'Control Sample Data'!F36&lt;$B$1, 'Control Sample Data'!F36&gt;0),'Control Sample Data'!F36,$B$1),"")</f>
        <v>29.55</v>
      </c>
      <c r="S37" s="60" t="str">
        <f>IF(SUM('Control Sample Data'!G$3:G$98)&gt;10,IF(AND(ISNUMBER('Control Sample Data'!G36),'Control Sample Data'!G36&lt;$B$1, 'Control Sample Data'!G36&gt;0),'Control Sample Data'!G36,$B$1),"")</f>
        <v/>
      </c>
      <c r="T37" s="60" t="str">
        <f>IF(SUM('Control Sample Data'!H$3:H$98)&gt;10,IF(AND(ISNUMBER('Control Sample Data'!H36),'Control Sample Data'!H36&lt;$B$1, 'Control Sample Data'!H36&gt;0),'Control Sample Data'!H36,$B$1),"")</f>
        <v/>
      </c>
      <c r="U37" s="60" t="str">
        <f>IF(SUM('Control Sample Data'!I$3:I$98)&gt;10,IF(AND(ISNUMBER('Control Sample Data'!I36),'Control Sample Data'!I36&lt;$B$1, 'Control Sample Data'!I36&gt;0),'Control Sample Data'!I36,$B$1),"")</f>
        <v/>
      </c>
      <c r="V37" s="60" t="str">
        <f>IF(SUM('Control Sample Data'!J$3:J$98)&gt;10,IF(AND(ISNUMBER('Control Sample Data'!J36),'Control Sample Data'!J36&lt;$B$1, 'Control Sample Data'!J36&gt;0),'Control Sample Data'!J36,$B$1),"")</f>
        <v/>
      </c>
      <c r="W37" s="60" t="str">
        <f>IF(SUM('Control Sample Data'!K$3:K$98)&gt;10,IF(AND(ISNUMBER('Control Sample Data'!K36),'Control Sample Data'!K36&lt;$B$1, 'Control Sample Data'!K36&gt;0),'Control Sample Data'!K36,$B$1),"")</f>
        <v/>
      </c>
      <c r="X37" s="60" t="str">
        <f>IF(SUM('Control Sample Data'!L$3:L$98)&gt;10,IF(AND(ISNUMBER('Control Sample Data'!L36),'Control Sample Data'!L36&lt;$B$1, 'Control Sample Data'!L36&gt;0),'Control Sample Data'!L36,$B$1),"")</f>
        <v/>
      </c>
      <c r="Y37" s="60" t="str">
        <f>IF(SUM('Control Sample Data'!M$3:M$98)&gt;10,IF(AND(ISNUMBER('Control Sample Data'!M36),'Control Sample Data'!M36&lt;$B$1, 'Control Sample Data'!M36&gt;0),'Control Sample Data'!M36,$B$1),"")</f>
        <v/>
      </c>
      <c r="AT37" s="74">
        <f t="shared" si="44"/>
        <v>1.3100000000000023</v>
      </c>
      <c r="AU37" s="74">
        <f t="shared" si="45"/>
        <v>1.365000000000002</v>
      </c>
      <c r="AV37" s="74">
        <f t="shared" si="46"/>
        <v>1.3500000000000014</v>
      </c>
      <c r="AW37" s="74" t="str">
        <f t="shared" si="47"/>
        <v/>
      </c>
      <c r="AX37" s="74" t="str">
        <f t="shared" si="48"/>
        <v/>
      </c>
      <c r="AY37" s="74" t="str">
        <f t="shared" si="49"/>
        <v/>
      </c>
      <c r="AZ37" s="74" t="str">
        <f t="shared" si="50"/>
        <v/>
      </c>
      <c r="BA37" s="74" t="str">
        <f t="shared" si="51"/>
        <v/>
      </c>
      <c r="BB37" s="74" t="str">
        <f t="shared" si="52"/>
        <v/>
      </c>
      <c r="BC37" s="74" t="str">
        <f t="shared" si="53"/>
        <v/>
      </c>
      <c r="BD37" s="74">
        <f t="shared" si="54"/>
        <v>5.1433333333333344</v>
      </c>
      <c r="BE37" s="74">
        <f t="shared" si="55"/>
        <v>5.211666666666666</v>
      </c>
      <c r="BF37" s="74">
        <f t="shared" si="56"/>
        <v>5.1449999999999996</v>
      </c>
      <c r="BG37" s="74" t="str">
        <f t="shared" si="57"/>
        <v/>
      </c>
      <c r="BH37" s="74" t="str">
        <f t="shared" si="58"/>
        <v/>
      </c>
      <c r="BI37" s="74" t="str">
        <f t="shared" si="59"/>
        <v/>
      </c>
      <c r="BJ37" s="74" t="str">
        <f t="shared" si="60"/>
        <v/>
      </c>
      <c r="BK37" s="74" t="str">
        <f t="shared" si="61"/>
        <v/>
      </c>
      <c r="BL37" s="74" t="str">
        <f t="shared" si="62"/>
        <v/>
      </c>
      <c r="BM37" s="74" t="str">
        <f t="shared" si="63"/>
        <v/>
      </c>
      <c r="BN37" s="62">
        <f t="shared" si="21"/>
        <v>1.3416666666666686</v>
      </c>
      <c r="BO37" s="62">
        <f t="shared" si="22"/>
        <v>5.166666666666667</v>
      </c>
      <c r="BP37" s="9">
        <f t="shared" si="23"/>
        <v>0.40332087961106255</v>
      </c>
      <c r="BQ37" s="9">
        <f t="shared" si="24"/>
        <v>0.38823443750051934</v>
      </c>
      <c r="BR37" s="9">
        <f t="shared" si="25"/>
        <v>0.39229204894837499</v>
      </c>
      <c r="BS37" s="9" t="str">
        <f t="shared" si="26"/>
        <v/>
      </c>
      <c r="BT37" s="9" t="str">
        <f t="shared" si="27"/>
        <v/>
      </c>
      <c r="BU37" s="9" t="str">
        <f t="shared" si="28"/>
        <v/>
      </c>
      <c r="BV37" s="9" t="str">
        <f t="shared" si="29"/>
        <v/>
      </c>
      <c r="BW37" s="9" t="str">
        <f t="shared" si="30"/>
        <v/>
      </c>
      <c r="BX37" s="9" t="str">
        <f t="shared" si="31"/>
        <v/>
      </c>
      <c r="BY37" s="9" t="str">
        <f t="shared" si="32"/>
        <v/>
      </c>
      <c r="BZ37" s="9">
        <f t="shared" si="33"/>
        <v>2.8294523790885737E-2</v>
      </c>
      <c r="CA37" s="9">
        <f t="shared" si="34"/>
        <v>2.6985595481685443E-2</v>
      </c>
      <c r="CB37" s="9">
        <f t="shared" si="35"/>
        <v>2.8261855548784017E-2</v>
      </c>
      <c r="CC37" s="9" t="str">
        <f t="shared" si="36"/>
        <v/>
      </c>
      <c r="CD37" s="9" t="str">
        <f t="shared" si="37"/>
        <v/>
      </c>
      <c r="CE37" s="9" t="str">
        <f t="shared" si="38"/>
        <v/>
      </c>
      <c r="CF37" s="9" t="str">
        <f t="shared" si="39"/>
        <v/>
      </c>
      <c r="CG37" s="9" t="str">
        <f t="shared" si="40"/>
        <v/>
      </c>
      <c r="CH37" s="9" t="str">
        <f t="shared" si="41"/>
        <v/>
      </c>
      <c r="CI37" s="9" t="str">
        <f t="shared" si="42"/>
        <v/>
      </c>
    </row>
    <row r="38" spans="1:87">
      <c r="A38" s="188"/>
      <c r="B38" s="57" t="str">
        <f>IF('Gene Table'!D37="","",'Gene Table'!D37)</f>
        <v>NM_000927</v>
      </c>
      <c r="C38" s="57" t="s">
        <v>1777</v>
      </c>
      <c r="D38" s="60">
        <f>IF(SUM('Test Sample Data'!D$3:D$98)&gt;10,IF(AND(ISNUMBER('Test Sample Data'!D37),'Test Sample Data'!D37&lt;$B$1, 'Test Sample Data'!D37&gt;0),'Test Sample Data'!D37,$B$1),"")</f>
        <v>25.34</v>
      </c>
      <c r="E38" s="60">
        <f>IF(SUM('Test Sample Data'!E$3:E$98)&gt;10,IF(AND(ISNUMBER('Test Sample Data'!E37),'Test Sample Data'!E37&lt;$B$1, 'Test Sample Data'!E37&gt;0),'Test Sample Data'!E37,$B$1),"")</f>
        <v>25.5</v>
      </c>
      <c r="F38" s="60">
        <f>IF(SUM('Test Sample Data'!F$3:F$98)&gt;10,IF(AND(ISNUMBER('Test Sample Data'!F37),'Test Sample Data'!F37&lt;$B$1, 'Test Sample Data'!F37&gt;0),'Test Sample Data'!F37,$B$1),"")</f>
        <v>25.48</v>
      </c>
      <c r="G38" s="60" t="str">
        <f>IF(SUM('Test Sample Data'!G$3:G$98)&gt;10,IF(AND(ISNUMBER('Test Sample Data'!G37),'Test Sample Data'!G37&lt;$B$1, 'Test Sample Data'!G37&gt;0),'Test Sample Data'!G37,$B$1),"")</f>
        <v/>
      </c>
      <c r="H38" s="60" t="str">
        <f>IF(SUM('Test Sample Data'!H$3:H$98)&gt;10,IF(AND(ISNUMBER('Test Sample Data'!H37),'Test Sample Data'!H37&lt;$B$1, 'Test Sample Data'!H37&gt;0),'Test Sample Data'!H37,$B$1),"")</f>
        <v/>
      </c>
      <c r="I38" s="60" t="str">
        <f>IF(SUM('Test Sample Data'!I$3:I$98)&gt;10,IF(AND(ISNUMBER('Test Sample Data'!I37),'Test Sample Data'!I37&lt;$B$1, 'Test Sample Data'!I37&gt;0),'Test Sample Data'!I37,$B$1),"")</f>
        <v/>
      </c>
      <c r="J38" s="60" t="str">
        <f>IF(SUM('Test Sample Data'!J$3:J$98)&gt;10,IF(AND(ISNUMBER('Test Sample Data'!J37),'Test Sample Data'!J37&lt;$B$1, 'Test Sample Data'!J37&gt;0),'Test Sample Data'!J37,$B$1),"")</f>
        <v/>
      </c>
      <c r="K38" s="60" t="str">
        <f>IF(SUM('Test Sample Data'!K$3:K$98)&gt;10,IF(AND(ISNUMBER('Test Sample Data'!K37),'Test Sample Data'!K37&lt;$B$1, 'Test Sample Data'!K37&gt;0),'Test Sample Data'!K37,$B$1),"")</f>
        <v/>
      </c>
      <c r="L38" s="60" t="str">
        <f>IF(SUM('Test Sample Data'!L$3:L$98)&gt;10,IF(AND(ISNUMBER('Test Sample Data'!L37),'Test Sample Data'!L37&lt;$B$1, 'Test Sample Data'!L37&gt;0),'Test Sample Data'!L37,$B$1),"")</f>
        <v/>
      </c>
      <c r="M38" s="60" t="str">
        <f>IF(SUM('Test Sample Data'!M$3:M$98)&gt;10,IF(AND(ISNUMBER('Test Sample Data'!M37),'Test Sample Data'!M37&lt;$B$1, 'Test Sample Data'!M37&gt;0),'Test Sample Data'!M37,$B$1),"")</f>
        <v/>
      </c>
      <c r="N38" s="60" t="str">
        <f>'Gene Table'!D37</f>
        <v>NM_000927</v>
      </c>
      <c r="O38" s="57" t="s">
        <v>1777</v>
      </c>
      <c r="P38" s="60">
        <f>IF(SUM('Control Sample Data'!D$3:D$98)&gt;10,IF(AND(ISNUMBER('Control Sample Data'!D37),'Control Sample Data'!D37&lt;$B$1, 'Control Sample Data'!D37&gt;0),'Control Sample Data'!D37,$B$1),"")</f>
        <v>26.69</v>
      </c>
      <c r="Q38" s="60">
        <f>IF(SUM('Control Sample Data'!E$3:E$98)&gt;10,IF(AND(ISNUMBER('Control Sample Data'!E37),'Control Sample Data'!E37&lt;$B$1, 'Control Sample Data'!E37&gt;0),'Control Sample Data'!E37,$B$1),"")</f>
        <v>26.96</v>
      </c>
      <c r="R38" s="60">
        <f>IF(SUM('Control Sample Data'!F$3:F$98)&gt;10,IF(AND(ISNUMBER('Control Sample Data'!F37),'Control Sample Data'!F37&lt;$B$1, 'Control Sample Data'!F37&gt;0),'Control Sample Data'!F37,$B$1),"")</f>
        <v>27.01</v>
      </c>
      <c r="S38" s="60" t="str">
        <f>IF(SUM('Control Sample Data'!G$3:G$98)&gt;10,IF(AND(ISNUMBER('Control Sample Data'!G37),'Control Sample Data'!G37&lt;$B$1, 'Control Sample Data'!G37&gt;0),'Control Sample Data'!G37,$B$1),"")</f>
        <v/>
      </c>
      <c r="T38" s="60" t="str">
        <f>IF(SUM('Control Sample Data'!H$3:H$98)&gt;10,IF(AND(ISNUMBER('Control Sample Data'!H37),'Control Sample Data'!H37&lt;$B$1, 'Control Sample Data'!H37&gt;0),'Control Sample Data'!H37,$B$1),"")</f>
        <v/>
      </c>
      <c r="U38" s="60" t="str">
        <f>IF(SUM('Control Sample Data'!I$3:I$98)&gt;10,IF(AND(ISNUMBER('Control Sample Data'!I37),'Control Sample Data'!I37&lt;$B$1, 'Control Sample Data'!I37&gt;0),'Control Sample Data'!I37,$B$1),"")</f>
        <v/>
      </c>
      <c r="V38" s="60" t="str">
        <f>IF(SUM('Control Sample Data'!J$3:J$98)&gt;10,IF(AND(ISNUMBER('Control Sample Data'!J37),'Control Sample Data'!J37&lt;$B$1, 'Control Sample Data'!J37&gt;0),'Control Sample Data'!J37,$B$1),"")</f>
        <v/>
      </c>
      <c r="W38" s="60" t="str">
        <f>IF(SUM('Control Sample Data'!K$3:K$98)&gt;10,IF(AND(ISNUMBER('Control Sample Data'!K37),'Control Sample Data'!K37&lt;$B$1, 'Control Sample Data'!K37&gt;0),'Control Sample Data'!K37,$B$1),"")</f>
        <v/>
      </c>
      <c r="X38" s="60" t="str">
        <f>IF(SUM('Control Sample Data'!L$3:L$98)&gt;10,IF(AND(ISNUMBER('Control Sample Data'!L37),'Control Sample Data'!L37&lt;$B$1, 'Control Sample Data'!L37&gt;0),'Control Sample Data'!L37,$B$1),"")</f>
        <v/>
      </c>
      <c r="Y38" s="60" t="str">
        <f>IF(SUM('Control Sample Data'!M$3:M$98)&gt;10,IF(AND(ISNUMBER('Control Sample Data'!M37),'Control Sample Data'!M37&lt;$B$1, 'Control Sample Data'!M37&gt;0),'Control Sample Data'!M37,$B$1),"")</f>
        <v/>
      </c>
      <c r="AT38" s="74">
        <f t="shared" si="44"/>
        <v>2.2800000000000011</v>
      </c>
      <c r="AU38" s="74">
        <f t="shared" si="45"/>
        <v>2.3550000000000004</v>
      </c>
      <c r="AV38" s="74">
        <f t="shared" si="46"/>
        <v>2.3200000000000003</v>
      </c>
      <c r="AW38" s="74" t="str">
        <f t="shared" si="47"/>
        <v/>
      </c>
      <c r="AX38" s="74" t="str">
        <f t="shared" si="48"/>
        <v/>
      </c>
      <c r="AY38" s="74" t="str">
        <f t="shared" si="49"/>
        <v/>
      </c>
      <c r="AZ38" s="74" t="str">
        <f t="shared" si="50"/>
        <v/>
      </c>
      <c r="BA38" s="74" t="str">
        <f t="shared" si="51"/>
        <v/>
      </c>
      <c r="BB38" s="74" t="str">
        <f t="shared" si="52"/>
        <v/>
      </c>
      <c r="BC38" s="74" t="str">
        <f t="shared" si="53"/>
        <v/>
      </c>
      <c r="BD38" s="74">
        <f t="shared" si="54"/>
        <v>2.413333333333334</v>
      </c>
      <c r="BE38" s="74">
        <f t="shared" si="55"/>
        <v>2.6516666666666673</v>
      </c>
      <c r="BF38" s="74">
        <f t="shared" si="56"/>
        <v>2.6050000000000004</v>
      </c>
      <c r="BG38" s="74" t="str">
        <f t="shared" si="57"/>
        <v/>
      </c>
      <c r="BH38" s="74" t="str">
        <f t="shared" si="58"/>
        <v/>
      </c>
      <c r="BI38" s="74" t="str">
        <f t="shared" si="59"/>
        <v/>
      </c>
      <c r="BJ38" s="74" t="str">
        <f t="shared" si="60"/>
        <v/>
      </c>
      <c r="BK38" s="74" t="str">
        <f t="shared" si="61"/>
        <v/>
      </c>
      <c r="BL38" s="74" t="str">
        <f t="shared" si="62"/>
        <v/>
      </c>
      <c r="BM38" s="74" t="str">
        <f t="shared" si="63"/>
        <v/>
      </c>
      <c r="BN38" s="62">
        <f t="shared" si="21"/>
        <v>2.3183333333333338</v>
      </c>
      <c r="BO38" s="62">
        <f t="shared" si="22"/>
        <v>2.5566666666666671</v>
      </c>
      <c r="BP38" s="9">
        <f t="shared" si="23"/>
        <v>0.20589775431689311</v>
      </c>
      <c r="BQ38" s="9">
        <f t="shared" si="24"/>
        <v>0.19546741078214833</v>
      </c>
      <c r="BR38" s="9">
        <f t="shared" si="25"/>
        <v>0.2002674693974055</v>
      </c>
      <c r="BS38" s="9" t="str">
        <f t="shared" si="26"/>
        <v/>
      </c>
      <c r="BT38" s="9" t="str">
        <f t="shared" si="27"/>
        <v/>
      </c>
      <c r="BU38" s="9" t="str">
        <f t="shared" si="28"/>
        <v/>
      </c>
      <c r="BV38" s="9" t="str">
        <f t="shared" si="29"/>
        <v/>
      </c>
      <c r="BW38" s="9" t="str">
        <f t="shared" si="30"/>
        <v/>
      </c>
      <c r="BX38" s="9" t="str">
        <f t="shared" si="31"/>
        <v/>
      </c>
      <c r="BY38" s="9" t="str">
        <f t="shared" si="32"/>
        <v/>
      </c>
      <c r="BZ38" s="9">
        <f t="shared" si="33"/>
        <v>0.18772161295434617</v>
      </c>
      <c r="CA38" s="9">
        <f t="shared" si="34"/>
        <v>0.15913613091567452</v>
      </c>
      <c r="CB38" s="9">
        <f t="shared" si="35"/>
        <v>0.16436784502563381</v>
      </c>
      <c r="CC38" s="9" t="str">
        <f t="shared" si="36"/>
        <v/>
      </c>
      <c r="CD38" s="9" t="str">
        <f t="shared" si="37"/>
        <v/>
      </c>
      <c r="CE38" s="9" t="str">
        <f t="shared" si="38"/>
        <v/>
      </c>
      <c r="CF38" s="9" t="str">
        <f t="shared" si="39"/>
        <v/>
      </c>
      <c r="CG38" s="9" t="str">
        <f t="shared" si="40"/>
        <v/>
      </c>
      <c r="CH38" s="9" t="str">
        <f t="shared" si="41"/>
        <v/>
      </c>
      <c r="CI38" s="9" t="str">
        <f t="shared" si="42"/>
        <v/>
      </c>
    </row>
    <row r="39" spans="1:87">
      <c r="A39" s="188"/>
      <c r="B39" s="57" t="str">
        <f>IF('Gene Table'!D38="","",'Gene Table'!D38)</f>
        <v>NM_005359</v>
      </c>
      <c r="C39" s="57" t="s">
        <v>1778</v>
      </c>
      <c r="D39" s="60">
        <f>IF(SUM('Test Sample Data'!D$3:D$98)&gt;10,IF(AND(ISNUMBER('Test Sample Data'!D38),'Test Sample Data'!D38&lt;$B$1, 'Test Sample Data'!D38&gt;0),'Test Sample Data'!D38,$B$1),"")</f>
        <v>27.12</v>
      </c>
      <c r="E39" s="60">
        <f>IF(SUM('Test Sample Data'!E$3:E$98)&gt;10,IF(AND(ISNUMBER('Test Sample Data'!E38),'Test Sample Data'!E38&lt;$B$1, 'Test Sample Data'!E38&gt;0),'Test Sample Data'!E38,$B$1),"")</f>
        <v>27.15</v>
      </c>
      <c r="F39" s="60">
        <f>IF(SUM('Test Sample Data'!F$3:F$98)&gt;10,IF(AND(ISNUMBER('Test Sample Data'!F38),'Test Sample Data'!F38&lt;$B$1, 'Test Sample Data'!F38&gt;0),'Test Sample Data'!F38,$B$1),"")</f>
        <v>27.19</v>
      </c>
      <c r="G39" s="60" t="str">
        <f>IF(SUM('Test Sample Data'!G$3:G$98)&gt;10,IF(AND(ISNUMBER('Test Sample Data'!G38),'Test Sample Data'!G38&lt;$B$1, 'Test Sample Data'!G38&gt;0),'Test Sample Data'!G38,$B$1),"")</f>
        <v/>
      </c>
      <c r="H39" s="60" t="str">
        <f>IF(SUM('Test Sample Data'!H$3:H$98)&gt;10,IF(AND(ISNUMBER('Test Sample Data'!H38),'Test Sample Data'!H38&lt;$B$1, 'Test Sample Data'!H38&gt;0),'Test Sample Data'!H38,$B$1),"")</f>
        <v/>
      </c>
      <c r="I39" s="60" t="str">
        <f>IF(SUM('Test Sample Data'!I$3:I$98)&gt;10,IF(AND(ISNUMBER('Test Sample Data'!I38),'Test Sample Data'!I38&lt;$B$1, 'Test Sample Data'!I38&gt;0),'Test Sample Data'!I38,$B$1),"")</f>
        <v/>
      </c>
      <c r="J39" s="60" t="str">
        <f>IF(SUM('Test Sample Data'!J$3:J$98)&gt;10,IF(AND(ISNUMBER('Test Sample Data'!J38),'Test Sample Data'!J38&lt;$B$1, 'Test Sample Data'!J38&gt;0),'Test Sample Data'!J38,$B$1),"")</f>
        <v/>
      </c>
      <c r="K39" s="60" t="str">
        <f>IF(SUM('Test Sample Data'!K$3:K$98)&gt;10,IF(AND(ISNUMBER('Test Sample Data'!K38),'Test Sample Data'!K38&lt;$B$1, 'Test Sample Data'!K38&gt;0),'Test Sample Data'!K38,$B$1),"")</f>
        <v/>
      </c>
      <c r="L39" s="60" t="str">
        <f>IF(SUM('Test Sample Data'!L$3:L$98)&gt;10,IF(AND(ISNUMBER('Test Sample Data'!L38),'Test Sample Data'!L38&lt;$B$1, 'Test Sample Data'!L38&gt;0),'Test Sample Data'!L38,$B$1),"")</f>
        <v/>
      </c>
      <c r="M39" s="60" t="str">
        <f>IF(SUM('Test Sample Data'!M$3:M$98)&gt;10,IF(AND(ISNUMBER('Test Sample Data'!M38),'Test Sample Data'!M38&lt;$B$1, 'Test Sample Data'!M38&gt;0),'Test Sample Data'!M38,$B$1),"")</f>
        <v/>
      </c>
      <c r="N39" s="60" t="str">
        <f>'Gene Table'!D38</f>
        <v>NM_005359</v>
      </c>
      <c r="O39" s="57" t="s">
        <v>1778</v>
      </c>
      <c r="P39" s="60">
        <f>IF(SUM('Control Sample Data'!D$3:D$98)&gt;10,IF(AND(ISNUMBER('Control Sample Data'!D38),'Control Sample Data'!D38&lt;$B$1, 'Control Sample Data'!D38&gt;0),'Control Sample Data'!D38,$B$1),"")</f>
        <v>30.41</v>
      </c>
      <c r="Q39" s="60">
        <f>IF(SUM('Control Sample Data'!E$3:E$98)&gt;10,IF(AND(ISNUMBER('Control Sample Data'!E38),'Control Sample Data'!E38&lt;$B$1, 'Control Sample Data'!E38&gt;0),'Control Sample Data'!E38,$B$1),"")</f>
        <v>30.29</v>
      </c>
      <c r="R39" s="60">
        <f>IF(SUM('Control Sample Data'!F$3:F$98)&gt;10,IF(AND(ISNUMBER('Control Sample Data'!F38),'Control Sample Data'!F38&lt;$B$1, 'Control Sample Data'!F38&gt;0),'Control Sample Data'!F38,$B$1),"")</f>
        <v>30.38</v>
      </c>
      <c r="S39" s="60" t="str">
        <f>IF(SUM('Control Sample Data'!G$3:G$98)&gt;10,IF(AND(ISNUMBER('Control Sample Data'!G38),'Control Sample Data'!G38&lt;$B$1, 'Control Sample Data'!G38&gt;0),'Control Sample Data'!G38,$B$1),"")</f>
        <v/>
      </c>
      <c r="T39" s="60" t="str">
        <f>IF(SUM('Control Sample Data'!H$3:H$98)&gt;10,IF(AND(ISNUMBER('Control Sample Data'!H38),'Control Sample Data'!H38&lt;$B$1, 'Control Sample Data'!H38&gt;0),'Control Sample Data'!H38,$B$1),"")</f>
        <v/>
      </c>
      <c r="U39" s="60" t="str">
        <f>IF(SUM('Control Sample Data'!I$3:I$98)&gt;10,IF(AND(ISNUMBER('Control Sample Data'!I38),'Control Sample Data'!I38&lt;$B$1, 'Control Sample Data'!I38&gt;0),'Control Sample Data'!I38,$B$1),"")</f>
        <v/>
      </c>
      <c r="V39" s="60" t="str">
        <f>IF(SUM('Control Sample Data'!J$3:J$98)&gt;10,IF(AND(ISNUMBER('Control Sample Data'!J38),'Control Sample Data'!J38&lt;$B$1, 'Control Sample Data'!J38&gt;0),'Control Sample Data'!J38,$B$1),"")</f>
        <v/>
      </c>
      <c r="W39" s="60" t="str">
        <f>IF(SUM('Control Sample Data'!K$3:K$98)&gt;10,IF(AND(ISNUMBER('Control Sample Data'!K38),'Control Sample Data'!K38&lt;$B$1, 'Control Sample Data'!K38&gt;0),'Control Sample Data'!K38,$B$1),"")</f>
        <v/>
      </c>
      <c r="X39" s="60" t="str">
        <f>IF(SUM('Control Sample Data'!L$3:L$98)&gt;10,IF(AND(ISNUMBER('Control Sample Data'!L38),'Control Sample Data'!L38&lt;$B$1, 'Control Sample Data'!L38&gt;0),'Control Sample Data'!L38,$B$1),"")</f>
        <v/>
      </c>
      <c r="Y39" s="60" t="str">
        <f>IF(SUM('Control Sample Data'!M$3:M$98)&gt;10,IF(AND(ISNUMBER('Control Sample Data'!M38),'Control Sample Data'!M38&lt;$B$1, 'Control Sample Data'!M38&gt;0),'Control Sample Data'!M38,$B$1),"")</f>
        <v/>
      </c>
      <c r="AT39" s="74">
        <f t="shared" si="44"/>
        <v>4.0600000000000023</v>
      </c>
      <c r="AU39" s="74">
        <f t="shared" si="45"/>
        <v>4.004999999999999</v>
      </c>
      <c r="AV39" s="74">
        <f t="shared" si="46"/>
        <v>4.0300000000000011</v>
      </c>
      <c r="AW39" s="74" t="str">
        <f t="shared" si="47"/>
        <v/>
      </c>
      <c r="AX39" s="74" t="str">
        <f t="shared" si="48"/>
        <v/>
      </c>
      <c r="AY39" s="74" t="str">
        <f t="shared" si="49"/>
        <v/>
      </c>
      <c r="AZ39" s="74" t="str">
        <f t="shared" si="50"/>
        <v/>
      </c>
      <c r="BA39" s="74" t="str">
        <f t="shared" si="51"/>
        <v/>
      </c>
      <c r="BB39" s="74" t="str">
        <f t="shared" si="52"/>
        <v/>
      </c>
      <c r="BC39" s="74" t="str">
        <f t="shared" si="53"/>
        <v/>
      </c>
      <c r="BD39" s="74">
        <f t="shared" si="54"/>
        <v>6.1333333333333329</v>
      </c>
      <c r="BE39" s="74">
        <f t="shared" si="55"/>
        <v>5.9816666666666656</v>
      </c>
      <c r="BF39" s="74">
        <f t="shared" si="56"/>
        <v>5.9749999999999979</v>
      </c>
      <c r="BG39" s="74" t="str">
        <f t="shared" si="57"/>
        <v/>
      </c>
      <c r="BH39" s="74" t="str">
        <f t="shared" si="58"/>
        <v/>
      </c>
      <c r="BI39" s="74" t="str">
        <f t="shared" si="59"/>
        <v/>
      </c>
      <c r="BJ39" s="74" t="str">
        <f t="shared" si="60"/>
        <v/>
      </c>
      <c r="BK39" s="74" t="str">
        <f t="shared" si="61"/>
        <v/>
      </c>
      <c r="BL39" s="74" t="str">
        <f t="shared" si="62"/>
        <v/>
      </c>
      <c r="BM39" s="74" t="str">
        <f t="shared" si="63"/>
        <v/>
      </c>
      <c r="BN39" s="62">
        <f t="shared" si="21"/>
        <v>4.0316666666666672</v>
      </c>
      <c r="BO39" s="62">
        <f t="shared" si="22"/>
        <v>6.0299999999999985</v>
      </c>
      <c r="BP39" s="9">
        <f t="shared" si="23"/>
        <v>5.9954007457828931E-2</v>
      </c>
      <c r="BQ39" s="9">
        <f t="shared" si="24"/>
        <v>6.2283766426741792E-2</v>
      </c>
      <c r="BR39" s="9">
        <f t="shared" si="25"/>
        <v>6.1213768599182886E-2</v>
      </c>
      <c r="BS39" s="9" t="str">
        <f t="shared" si="26"/>
        <v/>
      </c>
      <c r="BT39" s="9" t="str">
        <f t="shared" si="27"/>
        <v/>
      </c>
      <c r="BU39" s="9" t="str">
        <f t="shared" si="28"/>
        <v/>
      </c>
      <c r="BV39" s="9" t="str">
        <f t="shared" si="29"/>
        <v/>
      </c>
      <c r="BW39" s="9" t="str">
        <f t="shared" si="30"/>
        <v/>
      </c>
      <c r="BX39" s="9" t="str">
        <f t="shared" si="31"/>
        <v/>
      </c>
      <c r="BY39" s="9" t="str">
        <f t="shared" si="32"/>
        <v/>
      </c>
      <c r="BZ39" s="9">
        <f t="shared" si="33"/>
        <v>1.4245663883722148E-2</v>
      </c>
      <c r="CA39" s="9">
        <f t="shared" si="34"/>
        <v>1.5824824753377285E-2</v>
      </c>
      <c r="CB39" s="9">
        <f t="shared" si="35"/>
        <v>1.5898120189104498E-2</v>
      </c>
      <c r="CC39" s="9" t="str">
        <f t="shared" si="36"/>
        <v/>
      </c>
      <c r="CD39" s="9" t="str">
        <f t="shared" si="37"/>
        <v/>
      </c>
      <c r="CE39" s="9" t="str">
        <f t="shared" si="38"/>
        <v/>
      </c>
      <c r="CF39" s="9" t="str">
        <f t="shared" si="39"/>
        <v/>
      </c>
      <c r="CG39" s="9" t="str">
        <f t="shared" si="40"/>
        <v/>
      </c>
      <c r="CH39" s="9" t="str">
        <f t="shared" si="41"/>
        <v/>
      </c>
      <c r="CI39" s="9" t="str">
        <f t="shared" si="42"/>
        <v/>
      </c>
    </row>
    <row r="40" spans="1:87">
      <c r="A40" s="188"/>
      <c r="B40" s="57" t="str">
        <f>IF('Gene Table'!D39="","",'Gene Table'!D39)</f>
        <v>NM_000598</v>
      </c>
      <c r="C40" s="57" t="s">
        <v>1779</v>
      </c>
      <c r="D40" s="60">
        <f>IF(SUM('Test Sample Data'!D$3:D$98)&gt;10,IF(AND(ISNUMBER('Test Sample Data'!D39),'Test Sample Data'!D39&lt;$B$1, 'Test Sample Data'!D39&gt;0),'Test Sample Data'!D39,$B$1),"")</f>
        <v>24.08</v>
      </c>
      <c r="E40" s="60">
        <f>IF(SUM('Test Sample Data'!E$3:E$98)&gt;10,IF(AND(ISNUMBER('Test Sample Data'!E39),'Test Sample Data'!E39&lt;$B$1, 'Test Sample Data'!E39&gt;0),'Test Sample Data'!E39,$B$1),"")</f>
        <v>24.2</v>
      </c>
      <c r="F40" s="60">
        <f>IF(SUM('Test Sample Data'!F$3:F$98)&gt;10,IF(AND(ISNUMBER('Test Sample Data'!F39),'Test Sample Data'!F39&lt;$B$1, 'Test Sample Data'!F39&gt;0),'Test Sample Data'!F39,$B$1),"")</f>
        <v>24.22</v>
      </c>
      <c r="G40" s="60" t="str">
        <f>IF(SUM('Test Sample Data'!G$3:G$98)&gt;10,IF(AND(ISNUMBER('Test Sample Data'!G39),'Test Sample Data'!G39&lt;$B$1, 'Test Sample Data'!G39&gt;0),'Test Sample Data'!G39,$B$1),"")</f>
        <v/>
      </c>
      <c r="H40" s="60" t="str">
        <f>IF(SUM('Test Sample Data'!H$3:H$98)&gt;10,IF(AND(ISNUMBER('Test Sample Data'!H39),'Test Sample Data'!H39&lt;$B$1, 'Test Sample Data'!H39&gt;0),'Test Sample Data'!H39,$B$1),"")</f>
        <v/>
      </c>
      <c r="I40" s="60" t="str">
        <f>IF(SUM('Test Sample Data'!I$3:I$98)&gt;10,IF(AND(ISNUMBER('Test Sample Data'!I39),'Test Sample Data'!I39&lt;$B$1, 'Test Sample Data'!I39&gt;0),'Test Sample Data'!I39,$B$1),"")</f>
        <v/>
      </c>
      <c r="J40" s="60" t="str">
        <f>IF(SUM('Test Sample Data'!J$3:J$98)&gt;10,IF(AND(ISNUMBER('Test Sample Data'!J39),'Test Sample Data'!J39&lt;$B$1, 'Test Sample Data'!J39&gt;0),'Test Sample Data'!J39,$B$1),"")</f>
        <v/>
      </c>
      <c r="K40" s="60" t="str">
        <f>IF(SUM('Test Sample Data'!K$3:K$98)&gt;10,IF(AND(ISNUMBER('Test Sample Data'!K39),'Test Sample Data'!K39&lt;$B$1, 'Test Sample Data'!K39&gt;0),'Test Sample Data'!K39,$B$1),"")</f>
        <v/>
      </c>
      <c r="L40" s="60" t="str">
        <f>IF(SUM('Test Sample Data'!L$3:L$98)&gt;10,IF(AND(ISNUMBER('Test Sample Data'!L39),'Test Sample Data'!L39&lt;$B$1, 'Test Sample Data'!L39&gt;0),'Test Sample Data'!L39,$B$1),"")</f>
        <v/>
      </c>
      <c r="M40" s="60" t="str">
        <f>IF(SUM('Test Sample Data'!M$3:M$98)&gt;10,IF(AND(ISNUMBER('Test Sample Data'!M39),'Test Sample Data'!M39&lt;$B$1, 'Test Sample Data'!M39&gt;0),'Test Sample Data'!M39,$B$1),"")</f>
        <v/>
      </c>
      <c r="N40" s="60" t="str">
        <f>'Gene Table'!D39</f>
        <v>NM_000598</v>
      </c>
      <c r="O40" s="57" t="s">
        <v>1779</v>
      </c>
      <c r="P40" s="60">
        <f>IF(SUM('Control Sample Data'!D$3:D$98)&gt;10,IF(AND(ISNUMBER('Control Sample Data'!D39),'Control Sample Data'!D39&lt;$B$1, 'Control Sample Data'!D39&gt;0),'Control Sample Data'!D39,$B$1),"")</f>
        <v>26.35</v>
      </c>
      <c r="Q40" s="60">
        <f>IF(SUM('Control Sample Data'!E$3:E$98)&gt;10,IF(AND(ISNUMBER('Control Sample Data'!E39),'Control Sample Data'!E39&lt;$B$1, 'Control Sample Data'!E39&gt;0),'Control Sample Data'!E39,$B$1),"")</f>
        <v>26.34</v>
      </c>
      <c r="R40" s="60">
        <f>IF(SUM('Control Sample Data'!F$3:F$98)&gt;10,IF(AND(ISNUMBER('Control Sample Data'!F39),'Control Sample Data'!F39&lt;$B$1, 'Control Sample Data'!F39&gt;0),'Control Sample Data'!F39,$B$1),"")</f>
        <v>26.5</v>
      </c>
      <c r="S40" s="60" t="str">
        <f>IF(SUM('Control Sample Data'!G$3:G$98)&gt;10,IF(AND(ISNUMBER('Control Sample Data'!G39),'Control Sample Data'!G39&lt;$B$1, 'Control Sample Data'!G39&gt;0),'Control Sample Data'!G39,$B$1),"")</f>
        <v/>
      </c>
      <c r="T40" s="60" t="str">
        <f>IF(SUM('Control Sample Data'!H$3:H$98)&gt;10,IF(AND(ISNUMBER('Control Sample Data'!H39),'Control Sample Data'!H39&lt;$B$1, 'Control Sample Data'!H39&gt;0),'Control Sample Data'!H39,$B$1),"")</f>
        <v/>
      </c>
      <c r="U40" s="60" t="str">
        <f>IF(SUM('Control Sample Data'!I$3:I$98)&gt;10,IF(AND(ISNUMBER('Control Sample Data'!I39),'Control Sample Data'!I39&lt;$B$1, 'Control Sample Data'!I39&gt;0),'Control Sample Data'!I39,$B$1),"")</f>
        <v/>
      </c>
      <c r="V40" s="60" t="str">
        <f>IF(SUM('Control Sample Data'!J$3:J$98)&gt;10,IF(AND(ISNUMBER('Control Sample Data'!J39),'Control Sample Data'!J39&lt;$B$1, 'Control Sample Data'!J39&gt;0),'Control Sample Data'!J39,$B$1),"")</f>
        <v/>
      </c>
      <c r="W40" s="60" t="str">
        <f>IF(SUM('Control Sample Data'!K$3:K$98)&gt;10,IF(AND(ISNUMBER('Control Sample Data'!K39),'Control Sample Data'!K39&lt;$B$1, 'Control Sample Data'!K39&gt;0),'Control Sample Data'!K39,$B$1),"")</f>
        <v/>
      </c>
      <c r="X40" s="60" t="str">
        <f>IF(SUM('Control Sample Data'!L$3:L$98)&gt;10,IF(AND(ISNUMBER('Control Sample Data'!L39),'Control Sample Data'!L39&lt;$B$1, 'Control Sample Data'!L39&gt;0),'Control Sample Data'!L39,$B$1),"")</f>
        <v/>
      </c>
      <c r="Y40" s="60" t="str">
        <f>IF(SUM('Control Sample Data'!M$3:M$98)&gt;10,IF(AND(ISNUMBER('Control Sample Data'!M39),'Control Sample Data'!M39&lt;$B$1, 'Control Sample Data'!M39&gt;0),'Control Sample Data'!M39,$B$1),"")</f>
        <v/>
      </c>
      <c r="AT40" s="74">
        <f t="shared" si="44"/>
        <v>1.0199999999999996</v>
      </c>
      <c r="AU40" s="74">
        <f t="shared" si="45"/>
        <v>1.0549999999999997</v>
      </c>
      <c r="AV40" s="74">
        <f t="shared" si="46"/>
        <v>1.0599999999999987</v>
      </c>
      <c r="AW40" s="74" t="str">
        <f t="shared" si="47"/>
        <v/>
      </c>
      <c r="AX40" s="74" t="str">
        <f t="shared" si="48"/>
        <v/>
      </c>
      <c r="AY40" s="74" t="str">
        <f t="shared" si="49"/>
        <v/>
      </c>
      <c r="AZ40" s="74" t="str">
        <f t="shared" si="50"/>
        <v/>
      </c>
      <c r="BA40" s="74" t="str">
        <f t="shared" si="51"/>
        <v/>
      </c>
      <c r="BB40" s="74" t="str">
        <f t="shared" si="52"/>
        <v/>
      </c>
      <c r="BC40" s="74" t="str">
        <f t="shared" si="53"/>
        <v/>
      </c>
      <c r="BD40" s="74">
        <f t="shared" si="54"/>
        <v>2.0733333333333341</v>
      </c>
      <c r="BE40" s="74">
        <f t="shared" si="55"/>
        <v>2.0316666666666663</v>
      </c>
      <c r="BF40" s="74">
        <f t="shared" si="56"/>
        <v>2.0949999999999989</v>
      </c>
      <c r="BG40" s="74" t="str">
        <f t="shared" si="57"/>
        <v/>
      </c>
      <c r="BH40" s="74" t="str">
        <f t="shared" si="58"/>
        <v/>
      </c>
      <c r="BI40" s="74" t="str">
        <f t="shared" si="59"/>
        <v/>
      </c>
      <c r="BJ40" s="74" t="str">
        <f t="shared" si="60"/>
        <v/>
      </c>
      <c r="BK40" s="74" t="str">
        <f t="shared" si="61"/>
        <v/>
      </c>
      <c r="BL40" s="74" t="str">
        <f t="shared" si="62"/>
        <v/>
      </c>
      <c r="BM40" s="74" t="str">
        <f t="shared" si="63"/>
        <v/>
      </c>
      <c r="BN40" s="62">
        <f t="shared" si="21"/>
        <v>1.0449999999999993</v>
      </c>
      <c r="BO40" s="62">
        <f t="shared" si="22"/>
        <v>2.0666666666666664</v>
      </c>
      <c r="BP40" s="9">
        <f t="shared" si="23"/>
        <v>0.49311635224667971</v>
      </c>
      <c r="BQ40" s="9">
        <f t="shared" si="24"/>
        <v>0.48129722155087573</v>
      </c>
      <c r="BR40" s="9">
        <f t="shared" si="25"/>
        <v>0.47963205966263261</v>
      </c>
      <c r="BS40" s="9" t="str">
        <f t="shared" si="26"/>
        <v/>
      </c>
      <c r="BT40" s="9" t="str">
        <f t="shared" si="27"/>
        <v/>
      </c>
      <c r="BU40" s="9" t="str">
        <f t="shared" si="28"/>
        <v/>
      </c>
      <c r="BV40" s="9" t="str">
        <f t="shared" si="29"/>
        <v/>
      </c>
      <c r="BW40" s="9" t="str">
        <f t="shared" si="30"/>
        <v/>
      </c>
      <c r="BX40" s="9" t="str">
        <f t="shared" si="31"/>
        <v/>
      </c>
      <c r="BY40" s="9" t="str">
        <f t="shared" si="32"/>
        <v/>
      </c>
      <c r="BZ40" s="9">
        <f t="shared" si="33"/>
        <v>0.23760986942770038</v>
      </c>
      <c r="CA40" s="9">
        <f t="shared" si="34"/>
        <v>0.24457237005050031</v>
      </c>
      <c r="CB40" s="9">
        <f t="shared" si="35"/>
        <v>0.23406806185862325</v>
      </c>
      <c r="CC40" s="9" t="str">
        <f t="shared" si="36"/>
        <v/>
      </c>
      <c r="CD40" s="9" t="str">
        <f t="shared" si="37"/>
        <v/>
      </c>
      <c r="CE40" s="9" t="str">
        <f t="shared" si="38"/>
        <v/>
      </c>
      <c r="CF40" s="9" t="str">
        <f t="shared" si="39"/>
        <v/>
      </c>
      <c r="CG40" s="9" t="str">
        <f t="shared" si="40"/>
        <v/>
      </c>
      <c r="CH40" s="9" t="str">
        <f t="shared" si="41"/>
        <v/>
      </c>
      <c r="CI40" s="9" t="str">
        <f t="shared" si="42"/>
        <v/>
      </c>
    </row>
    <row r="41" spans="1:87">
      <c r="A41" s="188"/>
      <c r="B41" s="57" t="str">
        <f>IF('Gene Table'!D40="","",'Gene Table'!D40)</f>
        <v>NM_000875</v>
      </c>
      <c r="C41" s="57" t="s">
        <v>1780</v>
      </c>
      <c r="D41" s="60">
        <f>IF(SUM('Test Sample Data'!D$3:D$98)&gt;10,IF(AND(ISNUMBER('Test Sample Data'!D40),'Test Sample Data'!D40&lt;$B$1, 'Test Sample Data'!D40&gt;0),'Test Sample Data'!D40,$B$1),"")</f>
        <v>22.21</v>
      </c>
      <c r="E41" s="60">
        <f>IF(SUM('Test Sample Data'!E$3:E$98)&gt;10,IF(AND(ISNUMBER('Test Sample Data'!E40),'Test Sample Data'!E40&lt;$B$1, 'Test Sample Data'!E40&gt;0),'Test Sample Data'!E40,$B$1),"")</f>
        <v>22.35</v>
      </c>
      <c r="F41" s="60">
        <f>IF(SUM('Test Sample Data'!F$3:F$98)&gt;10,IF(AND(ISNUMBER('Test Sample Data'!F40),'Test Sample Data'!F40&lt;$B$1, 'Test Sample Data'!F40&gt;0),'Test Sample Data'!F40,$B$1),"")</f>
        <v>22.24</v>
      </c>
      <c r="G41" s="60" t="str">
        <f>IF(SUM('Test Sample Data'!G$3:G$98)&gt;10,IF(AND(ISNUMBER('Test Sample Data'!G40),'Test Sample Data'!G40&lt;$B$1, 'Test Sample Data'!G40&gt;0),'Test Sample Data'!G40,$B$1),"")</f>
        <v/>
      </c>
      <c r="H41" s="60" t="str">
        <f>IF(SUM('Test Sample Data'!H$3:H$98)&gt;10,IF(AND(ISNUMBER('Test Sample Data'!H40),'Test Sample Data'!H40&lt;$B$1, 'Test Sample Data'!H40&gt;0),'Test Sample Data'!H40,$B$1),"")</f>
        <v/>
      </c>
      <c r="I41" s="60" t="str">
        <f>IF(SUM('Test Sample Data'!I$3:I$98)&gt;10,IF(AND(ISNUMBER('Test Sample Data'!I40),'Test Sample Data'!I40&lt;$B$1, 'Test Sample Data'!I40&gt;0),'Test Sample Data'!I40,$B$1),"")</f>
        <v/>
      </c>
      <c r="J41" s="60" t="str">
        <f>IF(SUM('Test Sample Data'!J$3:J$98)&gt;10,IF(AND(ISNUMBER('Test Sample Data'!J40),'Test Sample Data'!J40&lt;$B$1, 'Test Sample Data'!J40&gt;0),'Test Sample Data'!J40,$B$1),"")</f>
        <v/>
      </c>
      <c r="K41" s="60" t="str">
        <f>IF(SUM('Test Sample Data'!K$3:K$98)&gt;10,IF(AND(ISNUMBER('Test Sample Data'!K40),'Test Sample Data'!K40&lt;$B$1, 'Test Sample Data'!K40&gt;0),'Test Sample Data'!K40,$B$1),"")</f>
        <v/>
      </c>
      <c r="L41" s="60" t="str">
        <f>IF(SUM('Test Sample Data'!L$3:L$98)&gt;10,IF(AND(ISNUMBER('Test Sample Data'!L40),'Test Sample Data'!L40&lt;$B$1, 'Test Sample Data'!L40&gt;0),'Test Sample Data'!L40,$B$1),"")</f>
        <v/>
      </c>
      <c r="M41" s="60" t="str">
        <f>IF(SUM('Test Sample Data'!M$3:M$98)&gt;10,IF(AND(ISNUMBER('Test Sample Data'!M40),'Test Sample Data'!M40&lt;$B$1, 'Test Sample Data'!M40&gt;0),'Test Sample Data'!M40,$B$1),"")</f>
        <v/>
      </c>
      <c r="N41" s="60" t="str">
        <f>'Gene Table'!D40</f>
        <v>NM_000875</v>
      </c>
      <c r="O41" s="57" t="s">
        <v>1780</v>
      </c>
      <c r="P41" s="60">
        <f>IF(SUM('Control Sample Data'!D$3:D$98)&gt;10,IF(AND(ISNUMBER('Control Sample Data'!D40),'Control Sample Data'!D40&lt;$B$1, 'Control Sample Data'!D40&gt;0),'Control Sample Data'!D40,$B$1),"")</f>
        <v>25.17</v>
      </c>
      <c r="Q41" s="60">
        <f>IF(SUM('Control Sample Data'!E$3:E$98)&gt;10,IF(AND(ISNUMBER('Control Sample Data'!E40),'Control Sample Data'!E40&lt;$B$1, 'Control Sample Data'!E40&gt;0),'Control Sample Data'!E40,$B$1),"")</f>
        <v>25.17</v>
      </c>
      <c r="R41" s="60">
        <f>IF(SUM('Control Sample Data'!F$3:F$98)&gt;10,IF(AND(ISNUMBER('Control Sample Data'!F40),'Control Sample Data'!F40&lt;$B$1, 'Control Sample Data'!F40&gt;0),'Control Sample Data'!F40,$B$1),"")</f>
        <v>25.32</v>
      </c>
      <c r="S41" s="60" t="str">
        <f>IF(SUM('Control Sample Data'!G$3:G$98)&gt;10,IF(AND(ISNUMBER('Control Sample Data'!G40),'Control Sample Data'!G40&lt;$B$1, 'Control Sample Data'!G40&gt;0),'Control Sample Data'!G40,$B$1),"")</f>
        <v/>
      </c>
      <c r="T41" s="60" t="str">
        <f>IF(SUM('Control Sample Data'!H$3:H$98)&gt;10,IF(AND(ISNUMBER('Control Sample Data'!H40),'Control Sample Data'!H40&lt;$B$1, 'Control Sample Data'!H40&gt;0),'Control Sample Data'!H40,$B$1),"")</f>
        <v/>
      </c>
      <c r="U41" s="60" t="str">
        <f>IF(SUM('Control Sample Data'!I$3:I$98)&gt;10,IF(AND(ISNUMBER('Control Sample Data'!I40),'Control Sample Data'!I40&lt;$B$1, 'Control Sample Data'!I40&gt;0),'Control Sample Data'!I40,$B$1),"")</f>
        <v/>
      </c>
      <c r="V41" s="60" t="str">
        <f>IF(SUM('Control Sample Data'!J$3:J$98)&gt;10,IF(AND(ISNUMBER('Control Sample Data'!J40),'Control Sample Data'!J40&lt;$B$1, 'Control Sample Data'!J40&gt;0),'Control Sample Data'!J40,$B$1),"")</f>
        <v/>
      </c>
      <c r="W41" s="60" t="str">
        <f>IF(SUM('Control Sample Data'!K$3:K$98)&gt;10,IF(AND(ISNUMBER('Control Sample Data'!K40),'Control Sample Data'!K40&lt;$B$1, 'Control Sample Data'!K40&gt;0),'Control Sample Data'!K40,$B$1),"")</f>
        <v/>
      </c>
      <c r="X41" s="60" t="str">
        <f>IF(SUM('Control Sample Data'!L$3:L$98)&gt;10,IF(AND(ISNUMBER('Control Sample Data'!L40),'Control Sample Data'!L40&lt;$B$1, 'Control Sample Data'!L40&gt;0),'Control Sample Data'!L40,$B$1),"")</f>
        <v/>
      </c>
      <c r="Y41" s="60" t="str">
        <f>IF(SUM('Control Sample Data'!M$3:M$98)&gt;10,IF(AND(ISNUMBER('Control Sample Data'!M40),'Control Sample Data'!M40&lt;$B$1, 'Control Sample Data'!M40&gt;0),'Control Sample Data'!M40,$B$1),"")</f>
        <v/>
      </c>
      <c r="AT41" s="74">
        <f t="shared" si="44"/>
        <v>-0.84999999999999787</v>
      </c>
      <c r="AU41" s="74">
        <f t="shared" si="45"/>
        <v>-0.79499999999999815</v>
      </c>
      <c r="AV41" s="74">
        <f t="shared" si="46"/>
        <v>-0.92000000000000171</v>
      </c>
      <c r="AW41" s="74" t="str">
        <f t="shared" si="47"/>
        <v/>
      </c>
      <c r="AX41" s="74" t="str">
        <f t="shared" si="48"/>
        <v/>
      </c>
      <c r="AY41" s="74" t="str">
        <f t="shared" si="49"/>
        <v/>
      </c>
      <c r="AZ41" s="74" t="str">
        <f t="shared" si="50"/>
        <v/>
      </c>
      <c r="BA41" s="74" t="str">
        <f t="shared" si="51"/>
        <v/>
      </c>
      <c r="BB41" s="74" t="str">
        <f t="shared" si="52"/>
        <v/>
      </c>
      <c r="BC41" s="74" t="str">
        <f t="shared" si="53"/>
        <v/>
      </c>
      <c r="BD41" s="74">
        <f t="shared" si="54"/>
        <v>0.89333333333333442</v>
      </c>
      <c r="BE41" s="74">
        <f t="shared" si="55"/>
        <v>0.86166666666666814</v>
      </c>
      <c r="BF41" s="74">
        <f t="shared" si="56"/>
        <v>0.91499999999999915</v>
      </c>
      <c r="BG41" s="74" t="str">
        <f t="shared" si="57"/>
        <v/>
      </c>
      <c r="BH41" s="74" t="str">
        <f t="shared" si="58"/>
        <v/>
      </c>
      <c r="BI41" s="74" t="str">
        <f t="shared" si="59"/>
        <v/>
      </c>
      <c r="BJ41" s="74" t="str">
        <f t="shared" si="60"/>
        <v/>
      </c>
      <c r="BK41" s="74" t="str">
        <f t="shared" si="61"/>
        <v/>
      </c>
      <c r="BL41" s="74" t="str">
        <f t="shared" si="62"/>
        <v/>
      </c>
      <c r="BM41" s="74" t="str">
        <f t="shared" si="63"/>
        <v/>
      </c>
      <c r="BN41" s="62">
        <f t="shared" si="21"/>
        <v>-0.85499999999999921</v>
      </c>
      <c r="BO41" s="62">
        <f t="shared" si="22"/>
        <v>0.89000000000000057</v>
      </c>
      <c r="BP41" s="9">
        <f t="shared" si="23"/>
        <v>1.8025009252216577</v>
      </c>
      <c r="BQ41" s="9">
        <f t="shared" si="24"/>
        <v>1.7350773743041337</v>
      </c>
      <c r="BR41" s="9">
        <f t="shared" si="25"/>
        <v>1.892115293451194</v>
      </c>
      <c r="BS41" s="9" t="str">
        <f t="shared" si="26"/>
        <v/>
      </c>
      <c r="BT41" s="9" t="str">
        <f t="shared" si="27"/>
        <v/>
      </c>
      <c r="BU41" s="9" t="str">
        <f t="shared" si="28"/>
        <v/>
      </c>
      <c r="BV41" s="9" t="str">
        <f t="shared" si="29"/>
        <v/>
      </c>
      <c r="BW41" s="9" t="str">
        <f t="shared" si="30"/>
        <v/>
      </c>
      <c r="BX41" s="9" t="str">
        <f t="shared" si="31"/>
        <v/>
      </c>
      <c r="BY41" s="9" t="str">
        <f t="shared" si="32"/>
        <v/>
      </c>
      <c r="BZ41" s="9">
        <f t="shared" si="33"/>
        <v>0.53836878412376121</v>
      </c>
      <c r="CA41" s="9">
        <f t="shared" si="34"/>
        <v>0.55031644009153258</v>
      </c>
      <c r="CB41" s="9">
        <f t="shared" si="35"/>
        <v>0.53034387068410882</v>
      </c>
      <c r="CC41" s="9" t="str">
        <f t="shared" si="36"/>
        <v/>
      </c>
      <c r="CD41" s="9" t="str">
        <f t="shared" si="37"/>
        <v/>
      </c>
      <c r="CE41" s="9" t="str">
        <f t="shared" si="38"/>
        <v/>
      </c>
      <c r="CF41" s="9" t="str">
        <f t="shared" si="39"/>
        <v/>
      </c>
      <c r="CG41" s="9" t="str">
        <f t="shared" si="40"/>
        <v/>
      </c>
      <c r="CH41" s="9" t="str">
        <f t="shared" si="41"/>
        <v/>
      </c>
      <c r="CI41" s="9" t="str">
        <f t="shared" si="42"/>
        <v/>
      </c>
    </row>
    <row r="42" spans="1:87" ht="12.75" customHeight="1">
      <c r="A42" s="188"/>
      <c r="B42" s="57" t="str">
        <f>IF('Gene Table'!D41="","",'Gene Table'!D41)</f>
        <v>NM_005343</v>
      </c>
      <c r="C42" s="57" t="s">
        <v>1781</v>
      </c>
      <c r="D42" s="60">
        <f>IF(SUM('Test Sample Data'!D$3:D$98)&gt;10,IF(AND(ISNUMBER('Test Sample Data'!D41),'Test Sample Data'!D41&lt;$B$1, 'Test Sample Data'!D41&gt;0),'Test Sample Data'!D41,$B$1),"")</f>
        <v>29.92</v>
      </c>
      <c r="E42" s="60">
        <f>IF(SUM('Test Sample Data'!E$3:E$98)&gt;10,IF(AND(ISNUMBER('Test Sample Data'!E41),'Test Sample Data'!E41&lt;$B$1, 'Test Sample Data'!E41&gt;0),'Test Sample Data'!E41,$B$1),"")</f>
        <v>30.05</v>
      </c>
      <c r="F42" s="60">
        <f>IF(SUM('Test Sample Data'!F$3:F$98)&gt;10,IF(AND(ISNUMBER('Test Sample Data'!F41),'Test Sample Data'!F41&lt;$B$1, 'Test Sample Data'!F41&gt;0),'Test Sample Data'!F41,$B$1),"")</f>
        <v>29.95</v>
      </c>
      <c r="G42" s="60" t="str">
        <f>IF(SUM('Test Sample Data'!G$3:G$98)&gt;10,IF(AND(ISNUMBER('Test Sample Data'!G41),'Test Sample Data'!G41&lt;$B$1, 'Test Sample Data'!G41&gt;0),'Test Sample Data'!G41,$B$1),"")</f>
        <v/>
      </c>
      <c r="H42" s="60" t="str">
        <f>IF(SUM('Test Sample Data'!H$3:H$98)&gt;10,IF(AND(ISNUMBER('Test Sample Data'!H41),'Test Sample Data'!H41&lt;$B$1, 'Test Sample Data'!H41&gt;0),'Test Sample Data'!H41,$B$1),"")</f>
        <v/>
      </c>
      <c r="I42" s="60" t="str">
        <f>IF(SUM('Test Sample Data'!I$3:I$98)&gt;10,IF(AND(ISNUMBER('Test Sample Data'!I41),'Test Sample Data'!I41&lt;$B$1, 'Test Sample Data'!I41&gt;0),'Test Sample Data'!I41,$B$1),"")</f>
        <v/>
      </c>
      <c r="J42" s="60" t="str">
        <f>IF(SUM('Test Sample Data'!J$3:J$98)&gt;10,IF(AND(ISNUMBER('Test Sample Data'!J41),'Test Sample Data'!J41&lt;$B$1, 'Test Sample Data'!J41&gt;0),'Test Sample Data'!J41,$B$1),"")</f>
        <v/>
      </c>
      <c r="K42" s="60" t="str">
        <f>IF(SUM('Test Sample Data'!K$3:K$98)&gt;10,IF(AND(ISNUMBER('Test Sample Data'!K41),'Test Sample Data'!K41&lt;$B$1, 'Test Sample Data'!K41&gt;0),'Test Sample Data'!K41,$B$1),"")</f>
        <v/>
      </c>
      <c r="L42" s="60" t="str">
        <f>IF(SUM('Test Sample Data'!L$3:L$98)&gt;10,IF(AND(ISNUMBER('Test Sample Data'!L41),'Test Sample Data'!L41&lt;$B$1, 'Test Sample Data'!L41&gt;0),'Test Sample Data'!L41,$B$1),"")</f>
        <v/>
      </c>
      <c r="M42" s="60" t="str">
        <f>IF(SUM('Test Sample Data'!M$3:M$98)&gt;10,IF(AND(ISNUMBER('Test Sample Data'!M41),'Test Sample Data'!M41&lt;$B$1, 'Test Sample Data'!M41&gt;0),'Test Sample Data'!M41,$B$1),"")</f>
        <v/>
      </c>
      <c r="N42" s="60" t="str">
        <f>'Gene Table'!D41</f>
        <v>NM_005343</v>
      </c>
      <c r="O42" s="57" t="s">
        <v>1781</v>
      </c>
      <c r="P42" s="60">
        <f>IF(SUM('Control Sample Data'!D$3:D$98)&gt;10,IF(AND(ISNUMBER('Control Sample Data'!D41),'Control Sample Data'!D41&lt;$B$1, 'Control Sample Data'!D41&gt;0),'Control Sample Data'!D41,$B$1),"")</f>
        <v>32.35</v>
      </c>
      <c r="Q42" s="60">
        <f>IF(SUM('Control Sample Data'!E$3:E$98)&gt;10,IF(AND(ISNUMBER('Control Sample Data'!E41),'Control Sample Data'!E41&lt;$B$1, 'Control Sample Data'!E41&gt;0),'Control Sample Data'!E41,$B$1),"")</f>
        <v>32.5</v>
      </c>
      <c r="R42" s="60">
        <f>IF(SUM('Control Sample Data'!F$3:F$98)&gt;10,IF(AND(ISNUMBER('Control Sample Data'!F41),'Control Sample Data'!F41&lt;$B$1, 'Control Sample Data'!F41&gt;0),'Control Sample Data'!F41,$B$1),"")</f>
        <v>32.590000000000003</v>
      </c>
      <c r="S42" s="60" t="str">
        <f>IF(SUM('Control Sample Data'!G$3:G$98)&gt;10,IF(AND(ISNUMBER('Control Sample Data'!G41),'Control Sample Data'!G41&lt;$B$1, 'Control Sample Data'!G41&gt;0),'Control Sample Data'!G41,$B$1),"")</f>
        <v/>
      </c>
      <c r="T42" s="60" t="str">
        <f>IF(SUM('Control Sample Data'!H$3:H$98)&gt;10,IF(AND(ISNUMBER('Control Sample Data'!H41),'Control Sample Data'!H41&lt;$B$1, 'Control Sample Data'!H41&gt;0),'Control Sample Data'!H41,$B$1),"")</f>
        <v/>
      </c>
      <c r="U42" s="60" t="str">
        <f>IF(SUM('Control Sample Data'!I$3:I$98)&gt;10,IF(AND(ISNUMBER('Control Sample Data'!I41),'Control Sample Data'!I41&lt;$B$1, 'Control Sample Data'!I41&gt;0),'Control Sample Data'!I41,$B$1),"")</f>
        <v/>
      </c>
      <c r="V42" s="60" t="str">
        <f>IF(SUM('Control Sample Data'!J$3:J$98)&gt;10,IF(AND(ISNUMBER('Control Sample Data'!J41),'Control Sample Data'!J41&lt;$B$1, 'Control Sample Data'!J41&gt;0),'Control Sample Data'!J41,$B$1),"")</f>
        <v/>
      </c>
      <c r="W42" s="60" t="str">
        <f>IF(SUM('Control Sample Data'!K$3:K$98)&gt;10,IF(AND(ISNUMBER('Control Sample Data'!K41),'Control Sample Data'!K41&lt;$B$1, 'Control Sample Data'!K41&gt;0),'Control Sample Data'!K41,$B$1),"")</f>
        <v/>
      </c>
      <c r="X42" s="60" t="str">
        <f>IF(SUM('Control Sample Data'!L$3:L$98)&gt;10,IF(AND(ISNUMBER('Control Sample Data'!L41),'Control Sample Data'!L41&lt;$B$1, 'Control Sample Data'!L41&gt;0),'Control Sample Data'!L41,$B$1),"")</f>
        <v/>
      </c>
      <c r="Y42" s="60" t="str">
        <f>IF(SUM('Control Sample Data'!M$3:M$98)&gt;10,IF(AND(ISNUMBER('Control Sample Data'!M41),'Control Sample Data'!M41&lt;$B$1, 'Control Sample Data'!M41&gt;0),'Control Sample Data'!M41,$B$1),"")</f>
        <v/>
      </c>
      <c r="AT42" s="74">
        <f t="shared" si="44"/>
        <v>6.860000000000003</v>
      </c>
      <c r="AU42" s="74">
        <f t="shared" si="45"/>
        <v>6.9050000000000011</v>
      </c>
      <c r="AV42" s="74">
        <f t="shared" si="46"/>
        <v>6.7899999999999991</v>
      </c>
      <c r="AW42" s="74" t="str">
        <f t="shared" si="47"/>
        <v/>
      </c>
      <c r="AX42" s="74" t="str">
        <f t="shared" si="48"/>
        <v/>
      </c>
      <c r="AY42" s="74" t="str">
        <f t="shared" si="49"/>
        <v/>
      </c>
      <c r="AZ42" s="74" t="str">
        <f t="shared" si="50"/>
        <v/>
      </c>
      <c r="BA42" s="74" t="str">
        <f t="shared" si="51"/>
        <v/>
      </c>
      <c r="BB42" s="74" t="str">
        <f t="shared" si="52"/>
        <v/>
      </c>
      <c r="BC42" s="74" t="str">
        <f t="shared" si="53"/>
        <v/>
      </c>
      <c r="BD42" s="74">
        <f t="shared" si="54"/>
        <v>8.0733333333333341</v>
      </c>
      <c r="BE42" s="74">
        <f t="shared" si="55"/>
        <v>8.1916666666666664</v>
      </c>
      <c r="BF42" s="74">
        <f t="shared" si="56"/>
        <v>8.1850000000000023</v>
      </c>
      <c r="BG42" s="74" t="str">
        <f t="shared" si="57"/>
        <v/>
      </c>
      <c r="BH42" s="74" t="str">
        <f t="shared" si="58"/>
        <v/>
      </c>
      <c r="BI42" s="74" t="str">
        <f t="shared" si="59"/>
        <v/>
      </c>
      <c r="BJ42" s="74" t="str">
        <f t="shared" si="60"/>
        <v/>
      </c>
      <c r="BK42" s="74" t="str">
        <f t="shared" si="61"/>
        <v/>
      </c>
      <c r="BL42" s="74" t="str">
        <f t="shared" si="62"/>
        <v/>
      </c>
      <c r="BM42" s="74" t="str">
        <f t="shared" si="63"/>
        <v/>
      </c>
      <c r="BN42" s="62">
        <f t="shared" si="21"/>
        <v>6.8516666666666675</v>
      </c>
      <c r="BO42" s="62">
        <f t="shared" si="22"/>
        <v>8.15</v>
      </c>
      <c r="BP42" s="9">
        <f t="shared" si="23"/>
        <v>8.6086337177860017E-3</v>
      </c>
      <c r="BQ42" s="9">
        <f t="shared" si="24"/>
        <v>8.3442610003738368E-3</v>
      </c>
      <c r="BR42" s="9">
        <f t="shared" si="25"/>
        <v>9.0366264367600629E-3</v>
      </c>
      <c r="BS42" s="9" t="str">
        <f t="shared" si="26"/>
        <v/>
      </c>
      <c r="BT42" s="9" t="str">
        <f t="shared" si="27"/>
        <v/>
      </c>
      <c r="BU42" s="9" t="str">
        <f t="shared" si="28"/>
        <v/>
      </c>
      <c r="BV42" s="9" t="str">
        <f t="shared" si="29"/>
        <v/>
      </c>
      <c r="BW42" s="9" t="str">
        <f t="shared" si="30"/>
        <v/>
      </c>
      <c r="BX42" s="9" t="str">
        <f t="shared" si="31"/>
        <v/>
      </c>
      <c r="BY42" s="9" t="str">
        <f t="shared" si="32"/>
        <v/>
      </c>
      <c r="BZ42" s="9">
        <f t="shared" si="33"/>
        <v>3.7126542098078184E-3</v>
      </c>
      <c r="CA42" s="9">
        <f t="shared" si="34"/>
        <v>3.4202875445542408E-3</v>
      </c>
      <c r="CB42" s="9">
        <f t="shared" si="35"/>
        <v>3.4361292028220088E-3</v>
      </c>
      <c r="CC42" s="9" t="str">
        <f t="shared" si="36"/>
        <v/>
      </c>
      <c r="CD42" s="9" t="str">
        <f t="shared" si="37"/>
        <v/>
      </c>
      <c r="CE42" s="9" t="str">
        <f t="shared" si="38"/>
        <v/>
      </c>
      <c r="CF42" s="9" t="str">
        <f t="shared" si="39"/>
        <v/>
      </c>
      <c r="CG42" s="9" t="str">
        <f t="shared" si="40"/>
        <v/>
      </c>
      <c r="CH42" s="9" t="str">
        <f t="shared" si="41"/>
        <v/>
      </c>
      <c r="CI42" s="9" t="str">
        <f t="shared" si="42"/>
        <v/>
      </c>
    </row>
    <row r="43" spans="1:87">
      <c r="A43" s="188"/>
      <c r="B43" s="57" t="str">
        <f>IF('Gene Table'!D42="","",'Gene Table'!D42)</f>
        <v>NM_001963</v>
      </c>
      <c r="C43" s="57" t="s">
        <v>1782</v>
      </c>
      <c r="D43" s="60">
        <f>IF(SUM('Test Sample Data'!D$3:D$98)&gt;10,IF(AND(ISNUMBER('Test Sample Data'!D42),'Test Sample Data'!D42&lt;$B$1, 'Test Sample Data'!D42&gt;0),'Test Sample Data'!D42,$B$1),"")</f>
        <v>25.18</v>
      </c>
      <c r="E43" s="60">
        <f>IF(SUM('Test Sample Data'!E$3:E$98)&gt;10,IF(AND(ISNUMBER('Test Sample Data'!E42),'Test Sample Data'!E42&lt;$B$1, 'Test Sample Data'!E42&gt;0),'Test Sample Data'!E42,$B$1),"")</f>
        <v>25.24</v>
      </c>
      <c r="F43" s="60">
        <f>IF(SUM('Test Sample Data'!F$3:F$98)&gt;10,IF(AND(ISNUMBER('Test Sample Data'!F42),'Test Sample Data'!F42&lt;$B$1, 'Test Sample Data'!F42&gt;0),'Test Sample Data'!F42,$B$1),"")</f>
        <v>25.23</v>
      </c>
      <c r="G43" s="60" t="str">
        <f>IF(SUM('Test Sample Data'!G$3:G$98)&gt;10,IF(AND(ISNUMBER('Test Sample Data'!G42),'Test Sample Data'!G42&lt;$B$1, 'Test Sample Data'!G42&gt;0),'Test Sample Data'!G42,$B$1),"")</f>
        <v/>
      </c>
      <c r="H43" s="60" t="str">
        <f>IF(SUM('Test Sample Data'!H$3:H$98)&gt;10,IF(AND(ISNUMBER('Test Sample Data'!H42),'Test Sample Data'!H42&lt;$B$1, 'Test Sample Data'!H42&gt;0),'Test Sample Data'!H42,$B$1),"")</f>
        <v/>
      </c>
      <c r="I43" s="60" t="str">
        <f>IF(SUM('Test Sample Data'!I$3:I$98)&gt;10,IF(AND(ISNUMBER('Test Sample Data'!I42),'Test Sample Data'!I42&lt;$B$1, 'Test Sample Data'!I42&gt;0),'Test Sample Data'!I42,$B$1),"")</f>
        <v/>
      </c>
      <c r="J43" s="60" t="str">
        <f>IF(SUM('Test Sample Data'!J$3:J$98)&gt;10,IF(AND(ISNUMBER('Test Sample Data'!J42),'Test Sample Data'!J42&lt;$B$1, 'Test Sample Data'!J42&gt;0),'Test Sample Data'!J42,$B$1),"")</f>
        <v/>
      </c>
      <c r="K43" s="60" t="str">
        <f>IF(SUM('Test Sample Data'!K$3:K$98)&gt;10,IF(AND(ISNUMBER('Test Sample Data'!K42),'Test Sample Data'!K42&lt;$B$1, 'Test Sample Data'!K42&gt;0),'Test Sample Data'!K42,$B$1),"")</f>
        <v/>
      </c>
      <c r="L43" s="60" t="str">
        <f>IF(SUM('Test Sample Data'!L$3:L$98)&gt;10,IF(AND(ISNUMBER('Test Sample Data'!L42),'Test Sample Data'!L42&lt;$B$1, 'Test Sample Data'!L42&gt;0),'Test Sample Data'!L42,$B$1),"")</f>
        <v/>
      </c>
      <c r="M43" s="60" t="str">
        <f>IF(SUM('Test Sample Data'!M$3:M$98)&gt;10,IF(AND(ISNUMBER('Test Sample Data'!M42),'Test Sample Data'!M42&lt;$B$1, 'Test Sample Data'!M42&gt;0),'Test Sample Data'!M42,$B$1),"")</f>
        <v/>
      </c>
      <c r="N43" s="60" t="str">
        <f>'Gene Table'!D42</f>
        <v>NM_001963</v>
      </c>
      <c r="O43" s="57" t="s">
        <v>1782</v>
      </c>
      <c r="P43" s="60">
        <f>IF(SUM('Control Sample Data'!D$3:D$98)&gt;10,IF(AND(ISNUMBER('Control Sample Data'!D42),'Control Sample Data'!D42&lt;$B$1, 'Control Sample Data'!D42&gt;0),'Control Sample Data'!D42,$B$1),"")</f>
        <v>26.22</v>
      </c>
      <c r="Q43" s="60">
        <f>IF(SUM('Control Sample Data'!E$3:E$98)&gt;10,IF(AND(ISNUMBER('Control Sample Data'!E42),'Control Sample Data'!E42&lt;$B$1, 'Control Sample Data'!E42&gt;0),'Control Sample Data'!E42,$B$1),"")</f>
        <v>26.21</v>
      </c>
      <c r="R43" s="60">
        <f>IF(SUM('Control Sample Data'!F$3:F$98)&gt;10,IF(AND(ISNUMBER('Control Sample Data'!F42),'Control Sample Data'!F42&lt;$B$1, 'Control Sample Data'!F42&gt;0),'Control Sample Data'!F42,$B$1),"")</f>
        <v>26.32</v>
      </c>
      <c r="S43" s="60" t="str">
        <f>IF(SUM('Control Sample Data'!G$3:G$98)&gt;10,IF(AND(ISNUMBER('Control Sample Data'!G42),'Control Sample Data'!G42&lt;$B$1, 'Control Sample Data'!G42&gt;0),'Control Sample Data'!G42,$B$1),"")</f>
        <v/>
      </c>
      <c r="T43" s="60" t="str">
        <f>IF(SUM('Control Sample Data'!H$3:H$98)&gt;10,IF(AND(ISNUMBER('Control Sample Data'!H42),'Control Sample Data'!H42&lt;$B$1, 'Control Sample Data'!H42&gt;0),'Control Sample Data'!H42,$B$1),"")</f>
        <v/>
      </c>
      <c r="U43" s="60" t="str">
        <f>IF(SUM('Control Sample Data'!I$3:I$98)&gt;10,IF(AND(ISNUMBER('Control Sample Data'!I42),'Control Sample Data'!I42&lt;$B$1, 'Control Sample Data'!I42&gt;0),'Control Sample Data'!I42,$B$1),"")</f>
        <v/>
      </c>
      <c r="V43" s="60" t="str">
        <f>IF(SUM('Control Sample Data'!J$3:J$98)&gt;10,IF(AND(ISNUMBER('Control Sample Data'!J42),'Control Sample Data'!J42&lt;$B$1, 'Control Sample Data'!J42&gt;0),'Control Sample Data'!J42,$B$1),"")</f>
        <v/>
      </c>
      <c r="W43" s="60" t="str">
        <f>IF(SUM('Control Sample Data'!K$3:K$98)&gt;10,IF(AND(ISNUMBER('Control Sample Data'!K42),'Control Sample Data'!K42&lt;$B$1, 'Control Sample Data'!K42&gt;0),'Control Sample Data'!K42,$B$1),"")</f>
        <v/>
      </c>
      <c r="X43" s="60" t="str">
        <f>IF(SUM('Control Sample Data'!L$3:L$98)&gt;10,IF(AND(ISNUMBER('Control Sample Data'!L42),'Control Sample Data'!L42&lt;$B$1, 'Control Sample Data'!L42&gt;0),'Control Sample Data'!L42,$B$1),"")</f>
        <v/>
      </c>
      <c r="Y43" s="60" t="str">
        <f>IF(SUM('Control Sample Data'!M$3:M$98)&gt;10,IF(AND(ISNUMBER('Control Sample Data'!M42),'Control Sample Data'!M42&lt;$B$1, 'Control Sample Data'!M42&gt;0),'Control Sample Data'!M42,$B$1),"")</f>
        <v/>
      </c>
      <c r="AT43" s="74">
        <f t="shared" si="44"/>
        <v>2.120000000000001</v>
      </c>
      <c r="AU43" s="74">
        <f t="shared" si="45"/>
        <v>2.0949999999999989</v>
      </c>
      <c r="AV43" s="74">
        <f t="shared" si="46"/>
        <v>2.0700000000000003</v>
      </c>
      <c r="AW43" s="74" t="str">
        <f t="shared" si="47"/>
        <v/>
      </c>
      <c r="AX43" s="74" t="str">
        <f t="shared" si="48"/>
        <v/>
      </c>
      <c r="AY43" s="74" t="str">
        <f t="shared" si="49"/>
        <v/>
      </c>
      <c r="AZ43" s="74" t="str">
        <f t="shared" si="50"/>
        <v/>
      </c>
      <c r="BA43" s="74" t="str">
        <f t="shared" si="51"/>
        <v/>
      </c>
      <c r="BB43" s="74" t="str">
        <f t="shared" si="52"/>
        <v/>
      </c>
      <c r="BC43" s="74" t="str">
        <f t="shared" si="53"/>
        <v/>
      </c>
      <c r="BD43" s="74">
        <f t="shared" si="54"/>
        <v>1.9433333333333316</v>
      </c>
      <c r="BE43" s="74">
        <f t="shared" si="55"/>
        <v>1.9016666666666673</v>
      </c>
      <c r="BF43" s="74">
        <f t="shared" si="56"/>
        <v>1.9149999999999991</v>
      </c>
      <c r="BG43" s="74" t="str">
        <f t="shared" si="57"/>
        <v/>
      </c>
      <c r="BH43" s="74" t="str">
        <f t="shared" si="58"/>
        <v/>
      </c>
      <c r="BI43" s="74" t="str">
        <f t="shared" si="59"/>
        <v/>
      </c>
      <c r="BJ43" s="74" t="str">
        <f t="shared" si="60"/>
        <v/>
      </c>
      <c r="BK43" s="74" t="str">
        <f t="shared" si="61"/>
        <v/>
      </c>
      <c r="BL43" s="74" t="str">
        <f t="shared" si="62"/>
        <v/>
      </c>
      <c r="BM43" s="74" t="str">
        <f t="shared" si="63"/>
        <v/>
      </c>
      <c r="BN43" s="62">
        <f t="shared" si="21"/>
        <v>2.0950000000000002</v>
      </c>
      <c r="BO43" s="62">
        <f t="shared" si="22"/>
        <v>1.9199999999999993</v>
      </c>
      <c r="BP43" s="9">
        <f t="shared" si="23"/>
        <v>0.2300469126562186</v>
      </c>
      <c r="BQ43" s="9">
        <f t="shared" si="24"/>
        <v>0.23406806185862325</v>
      </c>
      <c r="BR43" s="9">
        <f t="shared" si="25"/>
        <v>0.23815949951098433</v>
      </c>
      <c r="BS43" s="9" t="str">
        <f t="shared" si="26"/>
        <v/>
      </c>
      <c r="BT43" s="9" t="str">
        <f t="shared" si="27"/>
        <v/>
      </c>
      <c r="BU43" s="9" t="str">
        <f t="shared" si="28"/>
        <v/>
      </c>
      <c r="BV43" s="9" t="str">
        <f t="shared" si="29"/>
        <v/>
      </c>
      <c r="BW43" s="9" t="str">
        <f t="shared" si="30"/>
        <v/>
      </c>
      <c r="BX43" s="9" t="str">
        <f t="shared" si="31"/>
        <v/>
      </c>
      <c r="BY43" s="9" t="str">
        <f t="shared" si="32"/>
        <v/>
      </c>
      <c r="BZ43" s="9">
        <f t="shared" si="33"/>
        <v>0.26001498347211977</v>
      </c>
      <c r="CA43" s="9">
        <f t="shared" si="34"/>
        <v>0.2676340040486731</v>
      </c>
      <c r="CB43" s="9">
        <f t="shared" si="35"/>
        <v>0.26517193534205435</v>
      </c>
      <c r="CC43" s="9" t="str">
        <f t="shared" si="36"/>
        <v/>
      </c>
      <c r="CD43" s="9" t="str">
        <f t="shared" si="37"/>
        <v/>
      </c>
      <c r="CE43" s="9" t="str">
        <f t="shared" si="38"/>
        <v/>
      </c>
      <c r="CF43" s="9" t="str">
        <f t="shared" si="39"/>
        <v/>
      </c>
      <c r="CG43" s="9" t="str">
        <f t="shared" si="40"/>
        <v/>
      </c>
      <c r="CH43" s="9" t="str">
        <f t="shared" si="41"/>
        <v/>
      </c>
      <c r="CI43" s="9" t="str">
        <f t="shared" si="42"/>
        <v/>
      </c>
    </row>
    <row r="44" spans="1:87">
      <c r="A44" s="188"/>
      <c r="B44" s="57" t="str">
        <f>IF('Gene Table'!D43="","",'Gene Table'!D43)</f>
        <v>NM_000773</v>
      </c>
      <c r="C44" s="57" t="s">
        <v>1783</v>
      </c>
      <c r="D44" s="60">
        <f>IF(SUM('Test Sample Data'!D$3:D$98)&gt;10,IF(AND(ISNUMBER('Test Sample Data'!D43),'Test Sample Data'!D43&lt;$B$1, 'Test Sample Data'!D43&gt;0),'Test Sample Data'!D43,$B$1),"")</f>
        <v>25.27</v>
      </c>
      <c r="E44" s="60">
        <f>IF(SUM('Test Sample Data'!E$3:E$98)&gt;10,IF(AND(ISNUMBER('Test Sample Data'!E43),'Test Sample Data'!E43&lt;$B$1, 'Test Sample Data'!E43&gt;0),'Test Sample Data'!E43,$B$1),"")</f>
        <v>25.39</v>
      </c>
      <c r="F44" s="60">
        <f>IF(SUM('Test Sample Data'!F$3:F$98)&gt;10,IF(AND(ISNUMBER('Test Sample Data'!F43),'Test Sample Data'!F43&lt;$B$1, 'Test Sample Data'!F43&gt;0),'Test Sample Data'!F43,$B$1),"")</f>
        <v>25.36</v>
      </c>
      <c r="G44" s="60" t="str">
        <f>IF(SUM('Test Sample Data'!G$3:G$98)&gt;10,IF(AND(ISNUMBER('Test Sample Data'!G43),'Test Sample Data'!G43&lt;$B$1, 'Test Sample Data'!G43&gt;0),'Test Sample Data'!G43,$B$1),"")</f>
        <v/>
      </c>
      <c r="H44" s="60" t="str">
        <f>IF(SUM('Test Sample Data'!H$3:H$98)&gt;10,IF(AND(ISNUMBER('Test Sample Data'!H43),'Test Sample Data'!H43&lt;$B$1, 'Test Sample Data'!H43&gt;0),'Test Sample Data'!H43,$B$1),"")</f>
        <v/>
      </c>
      <c r="I44" s="60" t="str">
        <f>IF(SUM('Test Sample Data'!I$3:I$98)&gt;10,IF(AND(ISNUMBER('Test Sample Data'!I43),'Test Sample Data'!I43&lt;$B$1, 'Test Sample Data'!I43&gt;0),'Test Sample Data'!I43,$B$1),"")</f>
        <v/>
      </c>
      <c r="J44" s="60" t="str">
        <f>IF(SUM('Test Sample Data'!J$3:J$98)&gt;10,IF(AND(ISNUMBER('Test Sample Data'!J43),'Test Sample Data'!J43&lt;$B$1, 'Test Sample Data'!J43&gt;0),'Test Sample Data'!J43,$B$1),"")</f>
        <v/>
      </c>
      <c r="K44" s="60" t="str">
        <f>IF(SUM('Test Sample Data'!K$3:K$98)&gt;10,IF(AND(ISNUMBER('Test Sample Data'!K43),'Test Sample Data'!K43&lt;$B$1, 'Test Sample Data'!K43&gt;0),'Test Sample Data'!K43,$B$1),"")</f>
        <v/>
      </c>
      <c r="L44" s="60" t="str">
        <f>IF(SUM('Test Sample Data'!L$3:L$98)&gt;10,IF(AND(ISNUMBER('Test Sample Data'!L43),'Test Sample Data'!L43&lt;$B$1, 'Test Sample Data'!L43&gt;0),'Test Sample Data'!L43,$B$1),"")</f>
        <v/>
      </c>
      <c r="M44" s="60" t="str">
        <f>IF(SUM('Test Sample Data'!M$3:M$98)&gt;10,IF(AND(ISNUMBER('Test Sample Data'!M43),'Test Sample Data'!M43&lt;$B$1, 'Test Sample Data'!M43&gt;0),'Test Sample Data'!M43,$B$1),"")</f>
        <v/>
      </c>
      <c r="N44" s="60" t="str">
        <f>'Gene Table'!D43</f>
        <v>NM_000773</v>
      </c>
      <c r="O44" s="57" t="s">
        <v>1783</v>
      </c>
      <c r="P44" s="60">
        <f>IF(SUM('Control Sample Data'!D$3:D$98)&gt;10,IF(AND(ISNUMBER('Control Sample Data'!D43),'Control Sample Data'!D43&lt;$B$1, 'Control Sample Data'!D43&gt;0),'Control Sample Data'!D43,$B$1),"")</f>
        <v>25.67</v>
      </c>
      <c r="Q44" s="60">
        <f>IF(SUM('Control Sample Data'!E$3:E$98)&gt;10,IF(AND(ISNUMBER('Control Sample Data'!E43),'Control Sample Data'!E43&lt;$B$1, 'Control Sample Data'!E43&gt;0),'Control Sample Data'!E43,$B$1),"")</f>
        <v>25.79</v>
      </c>
      <c r="R44" s="60">
        <f>IF(SUM('Control Sample Data'!F$3:F$98)&gt;10,IF(AND(ISNUMBER('Control Sample Data'!F43),'Control Sample Data'!F43&lt;$B$1, 'Control Sample Data'!F43&gt;0),'Control Sample Data'!F43,$B$1),"")</f>
        <v>26.01</v>
      </c>
      <c r="S44" s="60" t="str">
        <f>IF(SUM('Control Sample Data'!G$3:G$98)&gt;10,IF(AND(ISNUMBER('Control Sample Data'!G43),'Control Sample Data'!G43&lt;$B$1, 'Control Sample Data'!G43&gt;0),'Control Sample Data'!G43,$B$1),"")</f>
        <v/>
      </c>
      <c r="T44" s="60" t="str">
        <f>IF(SUM('Control Sample Data'!H$3:H$98)&gt;10,IF(AND(ISNUMBER('Control Sample Data'!H43),'Control Sample Data'!H43&lt;$B$1, 'Control Sample Data'!H43&gt;0),'Control Sample Data'!H43,$B$1),"")</f>
        <v/>
      </c>
      <c r="U44" s="60" t="str">
        <f>IF(SUM('Control Sample Data'!I$3:I$98)&gt;10,IF(AND(ISNUMBER('Control Sample Data'!I43),'Control Sample Data'!I43&lt;$B$1, 'Control Sample Data'!I43&gt;0),'Control Sample Data'!I43,$B$1),"")</f>
        <v/>
      </c>
      <c r="V44" s="60" t="str">
        <f>IF(SUM('Control Sample Data'!J$3:J$98)&gt;10,IF(AND(ISNUMBER('Control Sample Data'!J43),'Control Sample Data'!J43&lt;$B$1, 'Control Sample Data'!J43&gt;0),'Control Sample Data'!J43,$B$1),"")</f>
        <v/>
      </c>
      <c r="W44" s="60" t="str">
        <f>IF(SUM('Control Sample Data'!K$3:K$98)&gt;10,IF(AND(ISNUMBER('Control Sample Data'!K43),'Control Sample Data'!K43&lt;$B$1, 'Control Sample Data'!K43&gt;0),'Control Sample Data'!K43,$B$1),"")</f>
        <v/>
      </c>
      <c r="X44" s="60" t="str">
        <f>IF(SUM('Control Sample Data'!L$3:L$98)&gt;10,IF(AND(ISNUMBER('Control Sample Data'!L43),'Control Sample Data'!L43&lt;$B$1, 'Control Sample Data'!L43&gt;0),'Control Sample Data'!L43,$B$1),"")</f>
        <v/>
      </c>
      <c r="Y44" s="60" t="str">
        <f>IF(SUM('Control Sample Data'!M$3:M$98)&gt;10,IF(AND(ISNUMBER('Control Sample Data'!M43),'Control Sample Data'!M43&lt;$B$1, 'Control Sample Data'!M43&gt;0),'Control Sample Data'!M43,$B$1),"")</f>
        <v/>
      </c>
      <c r="AT44" s="74">
        <f t="shared" si="44"/>
        <v>2.2100000000000009</v>
      </c>
      <c r="AU44" s="74">
        <f t="shared" si="45"/>
        <v>2.245000000000001</v>
      </c>
      <c r="AV44" s="74">
        <f t="shared" si="46"/>
        <v>2.1999999999999993</v>
      </c>
      <c r="AW44" s="74" t="str">
        <f t="shared" si="47"/>
        <v/>
      </c>
      <c r="AX44" s="74" t="str">
        <f t="shared" si="48"/>
        <v/>
      </c>
      <c r="AY44" s="74" t="str">
        <f t="shared" si="49"/>
        <v/>
      </c>
      <c r="AZ44" s="74" t="str">
        <f t="shared" si="50"/>
        <v/>
      </c>
      <c r="BA44" s="74" t="str">
        <f t="shared" si="51"/>
        <v/>
      </c>
      <c r="BB44" s="74" t="str">
        <f t="shared" si="52"/>
        <v/>
      </c>
      <c r="BC44" s="74" t="str">
        <f t="shared" si="53"/>
        <v/>
      </c>
      <c r="BD44" s="74">
        <f t="shared" si="54"/>
        <v>1.3933333333333344</v>
      </c>
      <c r="BE44" s="74">
        <f t="shared" si="55"/>
        <v>1.4816666666666656</v>
      </c>
      <c r="BF44" s="74">
        <f t="shared" si="56"/>
        <v>1.6050000000000004</v>
      </c>
      <c r="BG44" s="74" t="str">
        <f t="shared" si="57"/>
        <v/>
      </c>
      <c r="BH44" s="74" t="str">
        <f t="shared" si="58"/>
        <v/>
      </c>
      <c r="BI44" s="74" t="str">
        <f t="shared" si="59"/>
        <v/>
      </c>
      <c r="BJ44" s="74" t="str">
        <f t="shared" si="60"/>
        <v/>
      </c>
      <c r="BK44" s="74" t="str">
        <f t="shared" si="61"/>
        <v/>
      </c>
      <c r="BL44" s="74" t="str">
        <f t="shared" si="62"/>
        <v/>
      </c>
      <c r="BM44" s="74" t="str">
        <f t="shared" si="63"/>
        <v/>
      </c>
      <c r="BN44" s="62">
        <f t="shared" si="21"/>
        <v>2.2183333333333337</v>
      </c>
      <c r="BO44" s="62">
        <f t="shared" si="22"/>
        <v>1.4933333333333334</v>
      </c>
      <c r="BP44" s="9">
        <f t="shared" si="23"/>
        <v>0.21613430782696619</v>
      </c>
      <c r="BQ44" s="9">
        <f t="shared" si="24"/>
        <v>0.21095394903250431</v>
      </c>
      <c r="BR44" s="9">
        <f t="shared" si="25"/>
        <v>0.21763764082403114</v>
      </c>
      <c r="BS44" s="9" t="str">
        <f t="shared" si="26"/>
        <v/>
      </c>
      <c r="BT44" s="9" t="str">
        <f t="shared" si="27"/>
        <v/>
      </c>
      <c r="BU44" s="9" t="str">
        <f t="shared" si="28"/>
        <v/>
      </c>
      <c r="BV44" s="9" t="str">
        <f t="shared" si="29"/>
        <v/>
      </c>
      <c r="BW44" s="9" t="str">
        <f t="shared" si="30"/>
        <v/>
      </c>
      <c r="BX44" s="9" t="str">
        <f t="shared" si="31"/>
        <v/>
      </c>
      <c r="BY44" s="9" t="str">
        <f t="shared" si="32"/>
        <v/>
      </c>
      <c r="BZ44" s="9">
        <f t="shared" si="33"/>
        <v>0.38068421803306801</v>
      </c>
      <c r="CA44" s="9">
        <f t="shared" si="34"/>
        <v>0.3580749086144579</v>
      </c>
      <c r="CB44" s="9">
        <f t="shared" si="35"/>
        <v>0.32873569005126763</v>
      </c>
      <c r="CC44" s="9" t="str">
        <f t="shared" si="36"/>
        <v/>
      </c>
      <c r="CD44" s="9" t="str">
        <f t="shared" si="37"/>
        <v/>
      </c>
      <c r="CE44" s="9" t="str">
        <f t="shared" si="38"/>
        <v/>
      </c>
      <c r="CF44" s="9" t="str">
        <f t="shared" si="39"/>
        <v/>
      </c>
      <c r="CG44" s="9" t="str">
        <f t="shared" si="40"/>
        <v/>
      </c>
      <c r="CH44" s="9" t="str">
        <f t="shared" si="41"/>
        <v/>
      </c>
      <c r="CI44" s="9" t="str">
        <f t="shared" si="42"/>
        <v/>
      </c>
    </row>
    <row r="45" spans="1:87">
      <c r="A45" s="188"/>
      <c r="B45" s="57" t="str">
        <f>IF('Gene Table'!D44="","",'Gene Table'!D44)</f>
        <v>NM_058195</v>
      </c>
      <c r="C45" s="57" t="s">
        <v>1784</v>
      </c>
      <c r="D45" s="60">
        <f>IF(SUM('Test Sample Data'!D$3:D$98)&gt;10,IF(AND(ISNUMBER('Test Sample Data'!D44),'Test Sample Data'!D44&lt;$B$1, 'Test Sample Data'!D44&gt;0),'Test Sample Data'!D44,$B$1),"")</f>
        <v>25.48</v>
      </c>
      <c r="E45" s="60">
        <f>IF(SUM('Test Sample Data'!E$3:E$98)&gt;10,IF(AND(ISNUMBER('Test Sample Data'!E44),'Test Sample Data'!E44&lt;$B$1, 'Test Sample Data'!E44&gt;0),'Test Sample Data'!E44,$B$1),"")</f>
        <v>25.62</v>
      </c>
      <c r="F45" s="60">
        <f>IF(SUM('Test Sample Data'!F$3:F$98)&gt;10,IF(AND(ISNUMBER('Test Sample Data'!F44),'Test Sample Data'!F44&lt;$B$1, 'Test Sample Data'!F44&gt;0),'Test Sample Data'!F44,$B$1),"")</f>
        <v>25.41</v>
      </c>
      <c r="G45" s="60" t="str">
        <f>IF(SUM('Test Sample Data'!G$3:G$98)&gt;10,IF(AND(ISNUMBER('Test Sample Data'!G44),'Test Sample Data'!G44&lt;$B$1, 'Test Sample Data'!G44&gt;0),'Test Sample Data'!G44,$B$1),"")</f>
        <v/>
      </c>
      <c r="H45" s="60" t="str">
        <f>IF(SUM('Test Sample Data'!H$3:H$98)&gt;10,IF(AND(ISNUMBER('Test Sample Data'!H44),'Test Sample Data'!H44&lt;$B$1, 'Test Sample Data'!H44&gt;0),'Test Sample Data'!H44,$B$1),"")</f>
        <v/>
      </c>
      <c r="I45" s="60" t="str">
        <f>IF(SUM('Test Sample Data'!I$3:I$98)&gt;10,IF(AND(ISNUMBER('Test Sample Data'!I44),'Test Sample Data'!I44&lt;$B$1, 'Test Sample Data'!I44&gt;0),'Test Sample Data'!I44,$B$1),"")</f>
        <v/>
      </c>
      <c r="J45" s="60" t="str">
        <f>IF(SUM('Test Sample Data'!J$3:J$98)&gt;10,IF(AND(ISNUMBER('Test Sample Data'!J44),'Test Sample Data'!J44&lt;$B$1, 'Test Sample Data'!J44&gt;0),'Test Sample Data'!J44,$B$1),"")</f>
        <v/>
      </c>
      <c r="K45" s="60" t="str">
        <f>IF(SUM('Test Sample Data'!K$3:K$98)&gt;10,IF(AND(ISNUMBER('Test Sample Data'!K44),'Test Sample Data'!K44&lt;$B$1, 'Test Sample Data'!K44&gt;0),'Test Sample Data'!K44,$B$1),"")</f>
        <v/>
      </c>
      <c r="L45" s="60" t="str">
        <f>IF(SUM('Test Sample Data'!L$3:L$98)&gt;10,IF(AND(ISNUMBER('Test Sample Data'!L44),'Test Sample Data'!L44&lt;$B$1, 'Test Sample Data'!L44&gt;0),'Test Sample Data'!L44,$B$1),"")</f>
        <v/>
      </c>
      <c r="M45" s="60" t="str">
        <f>IF(SUM('Test Sample Data'!M$3:M$98)&gt;10,IF(AND(ISNUMBER('Test Sample Data'!M44),'Test Sample Data'!M44&lt;$B$1, 'Test Sample Data'!M44&gt;0),'Test Sample Data'!M44,$B$1),"")</f>
        <v/>
      </c>
      <c r="N45" s="60" t="str">
        <f>'Gene Table'!D44</f>
        <v>NM_058195</v>
      </c>
      <c r="O45" s="57" t="s">
        <v>1784</v>
      </c>
      <c r="P45" s="60">
        <f>IF(SUM('Control Sample Data'!D$3:D$98)&gt;10,IF(AND(ISNUMBER('Control Sample Data'!D44),'Control Sample Data'!D44&lt;$B$1, 'Control Sample Data'!D44&gt;0),'Control Sample Data'!D44,$B$1),"")</f>
        <v>27.26</v>
      </c>
      <c r="Q45" s="60">
        <f>IF(SUM('Control Sample Data'!E$3:E$98)&gt;10,IF(AND(ISNUMBER('Control Sample Data'!E44),'Control Sample Data'!E44&lt;$B$1, 'Control Sample Data'!E44&gt;0),'Control Sample Data'!E44,$B$1),"")</f>
        <v>27.43</v>
      </c>
      <c r="R45" s="60">
        <f>IF(SUM('Control Sample Data'!F$3:F$98)&gt;10,IF(AND(ISNUMBER('Control Sample Data'!F44),'Control Sample Data'!F44&lt;$B$1, 'Control Sample Data'!F44&gt;0),'Control Sample Data'!F44,$B$1),"")</f>
        <v>27.6</v>
      </c>
      <c r="S45" s="60" t="str">
        <f>IF(SUM('Control Sample Data'!G$3:G$98)&gt;10,IF(AND(ISNUMBER('Control Sample Data'!G44),'Control Sample Data'!G44&lt;$B$1, 'Control Sample Data'!G44&gt;0),'Control Sample Data'!G44,$B$1),"")</f>
        <v/>
      </c>
      <c r="T45" s="60" t="str">
        <f>IF(SUM('Control Sample Data'!H$3:H$98)&gt;10,IF(AND(ISNUMBER('Control Sample Data'!H44),'Control Sample Data'!H44&lt;$B$1, 'Control Sample Data'!H44&gt;0),'Control Sample Data'!H44,$B$1),"")</f>
        <v/>
      </c>
      <c r="U45" s="60" t="str">
        <f>IF(SUM('Control Sample Data'!I$3:I$98)&gt;10,IF(AND(ISNUMBER('Control Sample Data'!I44),'Control Sample Data'!I44&lt;$B$1, 'Control Sample Data'!I44&gt;0),'Control Sample Data'!I44,$B$1),"")</f>
        <v/>
      </c>
      <c r="V45" s="60" t="str">
        <f>IF(SUM('Control Sample Data'!J$3:J$98)&gt;10,IF(AND(ISNUMBER('Control Sample Data'!J44),'Control Sample Data'!J44&lt;$B$1, 'Control Sample Data'!J44&gt;0),'Control Sample Data'!J44,$B$1),"")</f>
        <v/>
      </c>
      <c r="W45" s="60" t="str">
        <f>IF(SUM('Control Sample Data'!K$3:K$98)&gt;10,IF(AND(ISNUMBER('Control Sample Data'!K44),'Control Sample Data'!K44&lt;$B$1, 'Control Sample Data'!K44&gt;0),'Control Sample Data'!K44,$B$1),"")</f>
        <v/>
      </c>
      <c r="X45" s="60" t="str">
        <f>IF(SUM('Control Sample Data'!L$3:L$98)&gt;10,IF(AND(ISNUMBER('Control Sample Data'!L44),'Control Sample Data'!L44&lt;$B$1, 'Control Sample Data'!L44&gt;0),'Control Sample Data'!L44,$B$1),"")</f>
        <v/>
      </c>
      <c r="Y45" s="60" t="str">
        <f>IF(SUM('Control Sample Data'!M$3:M$98)&gt;10,IF(AND(ISNUMBER('Control Sample Data'!M44),'Control Sample Data'!M44&lt;$B$1, 'Control Sample Data'!M44&gt;0),'Control Sample Data'!M44,$B$1),"")</f>
        <v/>
      </c>
      <c r="AT45" s="74">
        <f t="shared" si="44"/>
        <v>2.4200000000000017</v>
      </c>
      <c r="AU45" s="74">
        <f t="shared" si="45"/>
        <v>2.4750000000000014</v>
      </c>
      <c r="AV45" s="74">
        <f t="shared" si="46"/>
        <v>2.25</v>
      </c>
      <c r="AW45" s="74" t="str">
        <f t="shared" si="47"/>
        <v/>
      </c>
      <c r="AX45" s="74" t="str">
        <f t="shared" si="48"/>
        <v/>
      </c>
      <c r="AY45" s="74" t="str">
        <f t="shared" si="49"/>
        <v/>
      </c>
      <c r="AZ45" s="74" t="str">
        <f t="shared" si="50"/>
        <v/>
      </c>
      <c r="BA45" s="74" t="str">
        <f t="shared" si="51"/>
        <v/>
      </c>
      <c r="BB45" s="74" t="str">
        <f t="shared" si="52"/>
        <v/>
      </c>
      <c r="BC45" s="74" t="str">
        <f t="shared" si="53"/>
        <v/>
      </c>
      <c r="BD45" s="74">
        <f t="shared" si="54"/>
        <v>2.9833333333333343</v>
      </c>
      <c r="BE45" s="74">
        <f t="shared" si="55"/>
        <v>3.1216666666666661</v>
      </c>
      <c r="BF45" s="74">
        <f t="shared" si="56"/>
        <v>3.1950000000000003</v>
      </c>
      <c r="BG45" s="74" t="str">
        <f t="shared" si="57"/>
        <v/>
      </c>
      <c r="BH45" s="74" t="str">
        <f t="shared" si="58"/>
        <v/>
      </c>
      <c r="BI45" s="74" t="str">
        <f t="shared" si="59"/>
        <v/>
      </c>
      <c r="BJ45" s="74" t="str">
        <f t="shared" si="60"/>
        <v/>
      </c>
      <c r="BK45" s="74" t="str">
        <f t="shared" si="61"/>
        <v/>
      </c>
      <c r="BL45" s="74" t="str">
        <f t="shared" si="62"/>
        <v/>
      </c>
      <c r="BM45" s="74" t="str">
        <f t="shared" si="63"/>
        <v/>
      </c>
      <c r="BN45" s="62">
        <f t="shared" si="21"/>
        <v>2.3816666666666677</v>
      </c>
      <c r="BO45" s="62">
        <f t="shared" si="22"/>
        <v>3.1</v>
      </c>
      <c r="BP45" s="9">
        <f t="shared" si="23"/>
        <v>0.18685615607936709</v>
      </c>
      <c r="BQ45" s="9">
        <f t="shared" si="24"/>
        <v>0.17986669750135234</v>
      </c>
      <c r="BR45" s="9">
        <f t="shared" si="25"/>
        <v>0.21022410381342865</v>
      </c>
      <c r="BS45" s="9" t="str">
        <f t="shared" si="26"/>
        <v/>
      </c>
      <c r="BT45" s="9" t="str">
        <f t="shared" si="27"/>
        <v/>
      </c>
      <c r="BU45" s="9" t="str">
        <f t="shared" si="28"/>
        <v/>
      </c>
      <c r="BV45" s="9" t="str">
        <f t="shared" si="29"/>
        <v/>
      </c>
      <c r="BW45" s="9" t="str">
        <f t="shared" si="30"/>
        <v/>
      </c>
      <c r="BX45" s="9" t="str">
        <f t="shared" si="31"/>
        <v/>
      </c>
      <c r="BY45" s="9" t="str">
        <f t="shared" si="32"/>
        <v/>
      </c>
      <c r="BZ45" s="9">
        <f t="shared" si="33"/>
        <v>0.12645243003774026</v>
      </c>
      <c r="CA45" s="9">
        <f t="shared" si="34"/>
        <v>0.11489065274581639</v>
      </c>
      <c r="CB45" s="9">
        <f t="shared" si="35"/>
        <v>0.10919661198958677</v>
      </c>
      <c r="CC45" s="9" t="str">
        <f t="shared" si="36"/>
        <v/>
      </c>
      <c r="CD45" s="9" t="str">
        <f t="shared" si="37"/>
        <v/>
      </c>
      <c r="CE45" s="9" t="str">
        <f t="shared" si="38"/>
        <v/>
      </c>
      <c r="CF45" s="9" t="str">
        <f t="shared" si="39"/>
        <v/>
      </c>
      <c r="CG45" s="9" t="str">
        <f t="shared" si="40"/>
        <v/>
      </c>
      <c r="CH45" s="9" t="str">
        <f t="shared" si="41"/>
        <v/>
      </c>
      <c r="CI45" s="9" t="str">
        <f t="shared" si="42"/>
        <v/>
      </c>
    </row>
    <row r="46" spans="1:87">
      <c r="A46" s="188"/>
      <c r="B46" s="57" t="str">
        <f>IF('Gene Table'!D45="","",'Gene Table'!D45)</f>
        <v>NM_000662</v>
      </c>
      <c r="C46" s="57" t="s">
        <v>1785</v>
      </c>
      <c r="D46" s="60">
        <f>IF(SUM('Test Sample Data'!D$3:D$98)&gt;10,IF(AND(ISNUMBER('Test Sample Data'!D45),'Test Sample Data'!D45&lt;$B$1, 'Test Sample Data'!D45&gt;0),'Test Sample Data'!D45,$B$1),"")</f>
        <v>25.08</v>
      </c>
      <c r="E46" s="60">
        <f>IF(SUM('Test Sample Data'!E$3:E$98)&gt;10,IF(AND(ISNUMBER('Test Sample Data'!E45),'Test Sample Data'!E45&lt;$B$1, 'Test Sample Data'!E45&gt;0),'Test Sample Data'!E45,$B$1),"")</f>
        <v>25.09</v>
      </c>
      <c r="F46" s="60">
        <f>IF(SUM('Test Sample Data'!F$3:F$98)&gt;10,IF(AND(ISNUMBER('Test Sample Data'!F45),'Test Sample Data'!F45&lt;$B$1, 'Test Sample Data'!F45&gt;0),'Test Sample Data'!F45,$B$1),"")</f>
        <v>25.14</v>
      </c>
      <c r="G46" s="60" t="str">
        <f>IF(SUM('Test Sample Data'!G$3:G$98)&gt;10,IF(AND(ISNUMBER('Test Sample Data'!G45),'Test Sample Data'!G45&lt;$B$1, 'Test Sample Data'!G45&gt;0),'Test Sample Data'!G45,$B$1),"")</f>
        <v/>
      </c>
      <c r="H46" s="60" t="str">
        <f>IF(SUM('Test Sample Data'!H$3:H$98)&gt;10,IF(AND(ISNUMBER('Test Sample Data'!H45),'Test Sample Data'!H45&lt;$B$1, 'Test Sample Data'!H45&gt;0),'Test Sample Data'!H45,$B$1),"")</f>
        <v/>
      </c>
      <c r="I46" s="60" t="str">
        <f>IF(SUM('Test Sample Data'!I$3:I$98)&gt;10,IF(AND(ISNUMBER('Test Sample Data'!I45),'Test Sample Data'!I45&lt;$B$1, 'Test Sample Data'!I45&gt;0),'Test Sample Data'!I45,$B$1),"")</f>
        <v/>
      </c>
      <c r="J46" s="60" t="str">
        <f>IF(SUM('Test Sample Data'!J$3:J$98)&gt;10,IF(AND(ISNUMBER('Test Sample Data'!J45),'Test Sample Data'!J45&lt;$B$1, 'Test Sample Data'!J45&gt;0),'Test Sample Data'!J45,$B$1),"")</f>
        <v/>
      </c>
      <c r="K46" s="60" t="str">
        <f>IF(SUM('Test Sample Data'!K$3:K$98)&gt;10,IF(AND(ISNUMBER('Test Sample Data'!K45),'Test Sample Data'!K45&lt;$B$1, 'Test Sample Data'!K45&gt;0),'Test Sample Data'!K45,$B$1),"")</f>
        <v/>
      </c>
      <c r="L46" s="60" t="str">
        <f>IF(SUM('Test Sample Data'!L$3:L$98)&gt;10,IF(AND(ISNUMBER('Test Sample Data'!L45),'Test Sample Data'!L45&lt;$B$1, 'Test Sample Data'!L45&gt;0),'Test Sample Data'!L45,$B$1),"")</f>
        <v/>
      </c>
      <c r="M46" s="60" t="str">
        <f>IF(SUM('Test Sample Data'!M$3:M$98)&gt;10,IF(AND(ISNUMBER('Test Sample Data'!M45),'Test Sample Data'!M45&lt;$B$1, 'Test Sample Data'!M45&gt;0),'Test Sample Data'!M45,$B$1),"")</f>
        <v/>
      </c>
      <c r="N46" s="60" t="str">
        <f>'Gene Table'!D45</f>
        <v>NM_000662</v>
      </c>
      <c r="O46" s="57" t="s">
        <v>1785</v>
      </c>
      <c r="P46" s="60">
        <f>IF(SUM('Control Sample Data'!D$3:D$98)&gt;10,IF(AND(ISNUMBER('Control Sample Data'!D45),'Control Sample Data'!D45&lt;$B$1, 'Control Sample Data'!D45&gt;0),'Control Sample Data'!D45,$B$1),"")</f>
        <v>25.27</v>
      </c>
      <c r="Q46" s="60">
        <f>IF(SUM('Control Sample Data'!E$3:E$98)&gt;10,IF(AND(ISNUMBER('Control Sample Data'!E45),'Control Sample Data'!E45&lt;$B$1, 'Control Sample Data'!E45&gt;0),'Control Sample Data'!E45,$B$1),"")</f>
        <v>25.32</v>
      </c>
      <c r="R46" s="60">
        <f>IF(SUM('Control Sample Data'!F$3:F$98)&gt;10,IF(AND(ISNUMBER('Control Sample Data'!F45),'Control Sample Data'!F45&lt;$B$1, 'Control Sample Data'!F45&gt;0),'Control Sample Data'!F45,$B$1),"")</f>
        <v>25.39</v>
      </c>
      <c r="S46" s="60" t="str">
        <f>IF(SUM('Control Sample Data'!G$3:G$98)&gt;10,IF(AND(ISNUMBER('Control Sample Data'!G45),'Control Sample Data'!G45&lt;$B$1, 'Control Sample Data'!G45&gt;0),'Control Sample Data'!G45,$B$1),"")</f>
        <v/>
      </c>
      <c r="T46" s="60" t="str">
        <f>IF(SUM('Control Sample Data'!H$3:H$98)&gt;10,IF(AND(ISNUMBER('Control Sample Data'!H45),'Control Sample Data'!H45&lt;$B$1, 'Control Sample Data'!H45&gt;0),'Control Sample Data'!H45,$B$1),"")</f>
        <v/>
      </c>
      <c r="U46" s="60" t="str">
        <f>IF(SUM('Control Sample Data'!I$3:I$98)&gt;10,IF(AND(ISNUMBER('Control Sample Data'!I45),'Control Sample Data'!I45&lt;$B$1, 'Control Sample Data'!I45&gt;0),'Control Sample Data'!I45,$B$1),"")</f>
        <v/>
      </c>
      <c r="V46" s="60" t="str">
        <f>IF(SUM('Control Sample Data'!J$3:J$98)&gt;10,IF(AND(ISNUMBER('Control Sample Data'!J45),'Control Sample Data'!J45&lt;$B$1, 'Control Sample Data'!J45&gt;0),'Control Sample Data'!J45,$B$1),"")</f>
        <v/>
      </c>
      <c r="W46" s="60" t="str">
        <f>IF(SUM('Control Sample Data'!K$3:K$98)&gt;10,IF(AND(ISNUMBER('Control Sample Data'!K45),'Control Sample Data'!K45&lt;$B$1, 'Control Sample Data'!K45&gt;0),'Control Sample Data'!K45,$B$1),"")</f>
        <v/>
      </c>
      <c r="X46" s="60" t="str">
        <f>IF(SUM('Control Sample Data'!L$3:L$98)&gt;10,IF(AND(ISNUMBER('Control Sample Data'!L45),'Control Sample Data'!L45&lt;$B$1, 'Control Sample Data'!L45&gt;0),'Control Sample Data'!L45,$B$1),"")</f>
        <v/>
      </c>
      <c r="Y46" s="60" t="str">
        <f>IF(SUM('Control Sample Data'!M$3:M$98)&gt;10,IF(AND(ISNUMBER('Control Sample Data'!M45),'Control Sample Data'!M45&lt;$B$1, 'Control Sample Data'!M45&gt;0),'Control Sample Data'!M45,$B$1),"")</f>
        <v/>
      </c>
      <c r="AT46" s="74">
        <f t="shared" si="44"/>
        <v>2.0199999999999996</v>
      </c>
      <c r="AU46" s="74">
        <f t="shared" si="45"/>
        <v>1.9450000000000003</v>
      </c>
      <c r="AV46" s="74">
        <f t="shared" si="46"/>
        <v>1.9800000000000004</v>
      </c>
      <c r="AW46" s="74" t="str">
        <f t="shared" si="47"/>
        <v/>
      </c>
      <c r="AX46" s="74" t="str">
        <f t="shared" si="48"/>
        <v/>
      </c>
      <c r="AY46" s="74" t="str">
        <f t="shared" si="49"/>
        <v/>
      </c>
      <c r="AZ46" s="74" t="str">
        <f t="shared" si="50"/>
        <v/>
      </c>
      <c r="BA46" s="74" t="str">
        <f t="shared" si="51"/>
        <v/>
      </c>
      <c r="BB46" s="74" t="str">
        <f t="shared" si="52"/>
        <v/>
      </c>
      <c r="BC46" s="74" t="str">
        <f t="shared" si="53"/>
        <v/>
      </c>
      <c r="BD46" s="74">
        <f t="shared" si="54"/>
        <v>0.99333333333333229</v>
      </c>
      <c r="BE46" s="74">
        <f t="shared" si="55"/>
        <v>1.0116666666666667</v>
      </c>
      <c r="BF46" s="74">
        <f t="shared" si="56"/>
        <v>0.98499999999999943</v>
      </c>
      <c r="BG46" s="74" t="str">
        <f t="shared" si="57"/>
        <v/>
      </c>
      <c r="BH46" s="74" t="str">
        <f t="shared" si="58"/>
        <v/>
      </c>
      <c r="BI46" s="74" t="str">
        <f t="shared" si="59"/>
        <v/>
      </c>
      <c r="BJ46" s="74" t="str">
        <f t="shared" si="60"/>
        <v/>
      </c>
      <c r="BK46" s="74" t="str">
        <f t="shared" si="61"/>
        <v/>
      </c>
      <c r="BL46" s="74" t="str">
        <f t="shared" si="62"/>
        <v/>
      </c>
      <c r="BM46" s="74" t="str">
        <f t="shared" si="63"/>
        <v/>
      </c>
      <c r="BN46" s="62">
        <f t="shared" si="21"/>
        <v>1.9816666666666667</v>
      </c>
      <c r="BO46" s="62">
        <f t="shared" si="22"/>
        <v>0.99666666666666615</v>
      </c>
      <c r="BP46" s="9">
        <f t="shared" si="23"/>
        <v>0.24655817612333991</v>
      </c>
      <c r="BQ46" s="9">
        <f t="shared" si="24"/>
        <v>0.25971477582441599</v>
      </c>
      <c r="BR46" s="9">
        <f t="shared" si="25"/>
        <v>0.25348986994750722</v>
      </c>
      <c r="BS46" s="9" t="str">
        <f t="shared" si="26"/>
        <v/>
      </c>
      <c r="BT46" s="9" t="str">
        <f t="shared" si="27"/>
        <v/>
      </c>
      <c r="BU46" s="9" t="str">
        <f t="shared" si="28"/>
        <v/>
      </c>
      <c r="BV46" s="9" t="str">
        <f t="shared" si="29"/>
        <v/>
      </c>
      <c r="BW46" s="9" t="str">
        <f t="shared" si="30"/>
        <v/>
      </c>
      <c r="BX46" s="9" t="str">
        <f t="shared" si="31"/>
        <v/>
      </c>
      <c r="BY46" s="9" t="str">
        <f t="shared" si="32"/>
        <v/>
      </c>
      <c r="BZ46" s="9">
        <f t="shared" si="33"/>
        <v>0.50231583720102724</v>
      </c>
      <c r="CA46" s="9">
        <f t="shared" si="34"/>
        <v>0.49597294621483951</v>
      </c>
      <c r="CB46" s="9">
        <f t="shared" si="35"/>
        <v>0.50522572324338211</v>
      </c>
      <c r="CC46" s="9" t="str">
        <f t="shared" si="36"/>
        <v/>
      </c>
      <c r="CD46" s="9" t="str">
        <f t="shared" si="37"/>
        <v/>
      </c>
      <c r="CE46" s="9" t="str">
        <f t="shared" si="38"/>
        <v/>
      </c>
      <c r="CF46" s="9" t="str">
        <f t="shared" si="39"/>
        <v/>
      </c>
      <c r="CG46" s="9" t="str">
        <f t="shared" si="40"/>
        <v/>
      </c>
      <c r="CH46" s="9" t="str">
        <f t="shared" si="41"/>
        <v/>
      </c>
      <c r="CI46" s="9" t="str">
        <f t="shared" si="42"/>
        <v/>
      </c>
    </row>
    <row r="47" spans="1:87">
      <c r="A47" s="188"/>
      <c r="B47" s="57" t="str">
        <f>IF('Gene Table'!D46="","",'Gene Table'!D46)</f>
        <v>NM_003977</v>
      </c>
      <c r="C47" s="57" t="s">
        <v>1786</v>
      </c>
      <c r="D47" s="60">
        <f>IF(SUM('Test Sample Data'!D$3:D$98)&gt;10,IF(AND(ISNUMBER('Test Sample Data'!D46),'Test Sample Data'!D46&lt;$B$1, 'Test Sample Data'!D46&gt;0),'Test Sample Data'!D46,$B$1),"")</f>
        <v>24</v>
      </c>
      <c r="E47" s="60">
        <f>IF(SUM('Test Sample Data'!E$3:E$98)&gt;10,IF(AND(ISNUMBER('Test Sample Data'!E46),'Test Sample Data'!E46&lt;$B$1, 'Test Sample Data'!E46&gt;0),'Test Sample Data'!E46,$B$1),"")</f>
        <v>24.03</v>
      </c>
      <c r="F47" s="60">
        <f>IF(SUM('Test Sample Data'!F$3:F$98)&gt;10,IF(AND(ISNUMBER('Test Sample Data'!F46),'Test Sample Data'!F46&lt;$B$1, 'Test Sample Data'!F46&gt;0),'Test Sample Data'!F46,$B$1),"")</f>
        <v>24.04</v>
      </c>
      <c r="G47" s="60" t="str">
        <f>IF(SUM('Test Sample Data'!G$3:G$98)&gt;10,IF(AND(ISNUMBER('Test Sample Data'!G46),'Test Sample Data'!G46&lt;$B$1, 'Test Sample Data'!G46&gt;0),'Test Sample Data'!G46,$B$1),"")</f>
        <v/>
      </c>
      <c r="H47" s="60" t="str">
        <f>IF(SUM('Test Sample Data'!H$3:H$98)&gt;10,IF(AND(ISNUMBER('Test Sample Data'!H46),'Test Sample Data'!H46&lt;$B$1, 'Test Sample Data'!H46&gt;0),'Test Sample Data'!H46,$B$1),"")</f>
        <v/>
      </c>
      <c r="I47" s="60" t="str">
        <f>IF(SUM('Test Sample Data'!I$3:I$98)&gt;10,IF(AND(ISNUMBER('Test Sample Data'!I46),'Test Sample Data'!I46&lt;$B$1, 'Test Sample Data'!I46&gt;0),'Test Sample Data'!I46,$B$1),"")</f>
        <v/>
      </c>
      <c r="J47" s="60" t="str">
        <f>IF(SUM('Test Sample Data'!J$3:J$98)&gt;10,IF(AND(ISNUMBER('Test Sample Data'!J46),'Test Sample Data'!J46&lt;$B$1, 'Test Sample Data'!J46&gt;0),'Test Sample Data'!J46,$B$1),"")</f>
        <v/>
      </c>
      <c r="K47" s="60" t="str">
        <f>IF(SUM('Test Sample Data'!K$3:K$98)&gt;10,IF(AND(ISNUMBER('Test Sample Data'!K46),'Test Sample Data'!K46&lt;$B$1, 'Test Sample Data'!K46&gt;0),'Test Sample Data'!K46,$B$1),"")</f>
        <v/>
      </c>
      <c r="L47" s="60" t="str">
        <f>IF(SUM('Test Sample Data'!L$3:L$98)&gt;10,IF(AND(ISNUMBER('Test Sample Data'!L46),'Test Sample Data'!L46&lt;$B$1, 'Test Sample Data'!L46&gt;0),'Test Sample Data'!L46,$B$1),"")</f>
        <v/>
      </c>
      <c r="M47" s="60" t="str">
        <f>IF(SUM('Test Sample Data'!M$3:M$98)&gt;10,IF(AND(ISNUMBER('Test Sample Data'!M46),'Test Sample Data'!M46&lt;$B$1, 'Test Sample Data'!M46&gt;0),'Test Sample Data'!M46,$B$1),"")</f>
        <v/>
      </c>
      <c r="N47" s="60" t="str">
        <f>'Gene Table'!D46</f>
        <v>NM_003977</v>
      </c>
      <c r="O47" s="57" t="s">
        <v>1786</v>
      </c>
      <c r="P47" s="60">
        <f>IF(SUM('Control Sample Data'!D$3:D$98)&gt;10,IF(AND(ISNUMBER('Control Sample Data'!D46),'Control Sample Data'!D46&lt;$B$1, 'Control Sample Data'!D46&gt;0),'Control Sample Data'!D46,$B$1),"")</f>
        <v>26.42</v>
      </c>
      <c r="Q47" s="60">
        <f>IF(SUM('Control Sample Data'!E$3:E$98)&gt;10,IF(AND(ISNUMBER('Control Sample Data'!E46),'Control Sample Data'!E46&lt;$B$1, 'Control Sample Data'!E46&gt;0),'Control Sample Data'!E46,$B$1),"")</f>
        <v>26.48</v>
      </c>
      <c r="R47" s="60">
        <f>IF(SUM('Control Sample Data'!F$3:F$98)&gt;10,IF(AND(ISNUMBER('Control Sample Data'!F46),'Control Sample Data'!F46&lt;$B$1, 'Control Sample Data'!F46&gt;0),'Control Sample Data'!F46,$B$1),"")</f>
        <v>26.64</v>
      </c>
      <c r="S47" s="60" t="str">
        <f>IF(SUM('Control Sample Data'!G$3:G$98)&gt;10,IF(AND(ISNUMBER('Control Sample Data'!G46),'Control Sample Data'!G46&lt;$B$1, 'Control Sample Data'!G46&gt;0),'Control Sample Data'!G46,$B$1),"")</f>
        <v/>
      </c>
      <c r="T47" s="60" t="str">
        <f>IF(SUM('Control Sample Data'!H$3:H$98)&gt;10,IF(AND(ISNUMBER('Control Sample Data'!H46),'Control Sample Data'!H46&lt;$B$1, 'Control Sample Data'!H46&gt;0),'Control Sample Data'!H46,$B$1),"")</f>
        <v/>
      </c>
      <c r="U47" s="60" t="str">
        <f>IF(SUM('Control Sample Data'!I$3:I$98)&gt;10,IF(AND(ISNUMBER('Control Sample Data'!I46),'Control Sample Data'!I46&lt;$B$1, 'Control Sample Data'!I46&gt;0),'Control Sample Data'!I46,$B$1),"")</f>
        <v/>
      </c>
      <c r="V47" s="60" t="str">
        <f>IF(SUM('Control Sample Data'!J$3:J$98)&gt;10,IF(AND(ISNUMBER('Control Sample Data'!J46),'Control Sample Data'!J46&lt;$B$1, 'Control Sample Data'!J46&gt;0),'Control Sample Data'!J46,$B$1),"")</f>
        <v/>
      </c>
      <c r="W47" s="60" t="str">
        <f>IF(SUM('Control Sample Data'!K$3:K$98)&gt;10,IF(AND(ISNUMBER('Control Sample Data'!K46),'Control Sample Data'!K46&lt;$B$1, 'Control Sample Data'!K46&gt;0),'Control Sample Data'!K46,$B$1),"")</f>
        <v/>
      </c>
      <c r="X47" s="60" t="str">
        <f>IF(SUM('Control Sample Data'!L$3:L$98)&gt;10,IF(AND(ISNUMBER('Control Sample Data'!L46),'Control Sample Data'!L46&lt;$B$1, 'Control Sample Data'!L46&gt;0),'Control Sample Data'!L46,$B$1),"")</f>
        <v/>
      </c>
      <c r="Y47" s="60" t="str">
        <f>IF(SUM('Control Sample Data'!M$3:M$98)&gt;10,IF(AND(ISNUMBER('Control Sample Data'!M46),'Control Sample Data'!M46&lt;$B$1, 'Control Sample Data'!M46&gt;0),'Control Sample Data'!M46,$B$1),"")</f>
        <v/>
      </c>
      <c r="AT47" s="74">
        <f t="shared" si="44"/>
        <v>0.94000000000000128</v>
      </c>
      <c r="AU47" s="74">
        <f t="shared" si="45"/>
        <v>0.88500000000000156</v>
      </c>
      <c r="AV47" s="74">
        <f t="shared" si="46"/>
        <v>0.87999999999999901</v>
      </c>
      <c r="AW47" s="74" t="str">
        <f t="shared" si="47"/>
        <v/>
      </c>
      <c r="AX47" s="74" t="str">
        <f t="shared" si="48"/>
        <v/>
      </c>
      <c r="AY47" s="74" t="str">
        <f t="shared" si="49"/>
        <v/>
      </c>
      <c r="AZ47" s="74" t="str">
        <f t="shared" si="50"/>
        <v/>
      </c>
      <c r="BA47" s="74" t="str">
        <f t="shared" si="51"/>
        <v/>
      </c>
      <c r="BB47" s="74" t="str">
        <f t="shared" si="52"/>
        <v/>
      </c>
      <c r="BC47" s="74" t="str">
        <f t="shared" si="53"/>
        <v/>
      </c>
      <c r="BD47" s="74">
        <f t="shared" si="54"/>
        <v>2.1433333333333344</v>
      </c>
      <c r="BE47" s="74">
        <f t="shared" si="55"/>
        <v>2.1716666666666669</v>
      </c>
      <c r="BF47" s="74">
        <f t="shared" si="56"/>
        <v>2.2349999999999994</v>
      </c>
      <c r="BG47" s="74" t="str">
        <f t="shared" si="57"/>
        <v/>
      </c>
      <c r="BH47" s="74" t="str">
        <f t="shared" si="58"/>
        <v/>
      </c>
      <c r="BI47" s="74" t="str">
        <f t="shared" si="59"/>
        <v/>
      </c>
      <c r="BJ47" s="74" t="str">
        <f t="shared" si="60"/>
        <v/>
      </c>
      <c r="BK47" s="74" t="str">
        <f t="shared" si="61"/>
        <v/>
      </c>
      <c r="BL47" s="74" t="str">
        <f t="shared" si="62"/>
        <v/>
      </c>
      <c r="BM47" s="74" t="str">
        <f t="shared" si="63"/>
        <v/>
      </c>
      <c r="BN47" s="62">
        <f t="shared" si="21"/>
        <v>0.90166666666666728</v>
      </c>
      <c r="BO47" s="62">
        <f t="shared" si="22"/>
        <v>2.1833333333333336</v>
      </c>
      <c r="BP47" s="9">
        <f t="shared" si="23"/>
        <v>0.52123288042056026</v>
      </c>
      <c r="BQ47" s="9">
        <f t="shared" si="24"/>
        <v>0.54148752276296186</v>
      </c>
      <c r="BR47" s="9">
        <f t="shared" si="25"/>
        <v>0.54336743126302933</v>
      </c>
      <c r="BS47" s="9" t="str">
        <f t="shared" si="26"/>
        <v/>
      </c>
      <c r="BT47" s="9" t="str">
        <f t="shared" si="27"/>
        <v/>
      </c>
      <c r="BU47" s="9" t="str">
        <f t="shared" si="28"/>
        <v/>
      </c>
      <c r="BV47" s="9" t="str">
        <f t="shared" si="29"/>
        <v/>
      </c>
      <c r="BW47" s="9" t="str">
        <f t="shared" si="30"/>
        <v/>
      </c>
      <c r="BX47" s="9" t="str">
        <f t="shared" si="31"/>
        <v/>
      </c>
      <c r="BY47" s="9" t="str">
        <f t="shared" si="32"/>
        <v/>
      </c>
      <c r="BZ47" s="9">
        <f t="shared" si="33"/>
        <v>0.22635619032708584</v>
      </c>
      <c r="CA47" s="9">
        <f t="shared" si="34"/>
        <v>0.22195411068214602</v>
      </c>
      <c r="CB47" s="9">
        <f t="shared" si="35"/>
        <v>0.21242124978466265</v>
      </c>
      <c r="CC47" s="9" t="str">
        <f t="shared" si="36"/>
        <v/>
      </c>
      <c r="CD47" s="9" t="str">
        <f t="shared" si="37"/>
        <v/>
      </c>
      <c r="CE47" s="9" t="str">
        <f t="shared" si="38"/>
        <v/>
      </c>
      <c r="CF47" s="9" t="str">
        <f t="shared" si="39"/>
        <v/>
      </c>
      <c r="CG47" s="9" t="str">
        <f t="shared" si="40"/>
        <v/>
      </c>
      <c r="CH47" s="9" t="str">
        <f t="shared" si="41"/>
        <v/>
      </c>
      <c r="CI47" s="9" t="str">
        <f t="shared" si="42"/>
        <v/>
      </c>
    </row>
    <row r="48" spans="1:87">
      <c r="A48" s="188"/>
      <c r="B48" s="57" t="str">
        <f>IF('Gene Table'!D47="","",'Gene Table'!D47)</f>
        <v>NM_005657</v>
      </c>
      <c r="C48" s="57" t="s">
        <v>1787</v>
      </c>
      <c r="D48" s="60">
        <f>IF(SUM('Test Sample Data'!D$3:D$98)&gt;10,IF(AND(ISNUMBER('Test Sample Data'!D47),'Test Sample Data'!D47&lt;$B$1, 'Test Sample Data'!D47&gt;0),'Test Sample Data'!D47,$B$1),"")</f>
        <v>24.53</v>
      </c>
      <c r="E48" s="60">
        <f>IF(SUM('Test Sample Data'!E$3:E$98)&gt;10,IF(AND(ISNUMBER('Test Sample Data'!E47),'Test Sample Data'!E47&lt;$B$1, 'Test Sample Data'!E47&gt;0),'Test Sample Data'!E47,$B$1),"")</f>
        <v>24.6</v>
      </c>
      <c r="F48" s="60">
        <f>IF(SUM('Test Sample Data'!F$3:F$98)&gt;10,IF(AND(ISNUMBER('Test Sample Data'!F47),'Test Sample Data'!F47&lt;$B$1, 'Test Sample Data'!F47&gt;0),'Test Sample Data'!F47,$B$1),"")</f>
        <v>24.49</v>
      </c>
      <c r="G48" s="60" t="str">
        <f>IF(SUM('Test Sample Data'!G$3:G$98)&gt;10,IF(AND(ISNUMBER('Test Sample Data'!G47),'Test Sample Data'!G47&lt;$B$1, 'Test Sample Data'!G47&gt;0),'Test Sample Data'!G47,$B$1),"")</f>
        <v/>
      </c>
      <c r="H48" s="60" t="str">
        <f>IF(SUM('Test Sample Data'!H$3:H$98)&gt;10,IF(AND(ISNUMBER('Test Sample Data'!H47),'Test Sample Data'!H47&lt;$B$1, 'Test Sample Data'!H47&gt;0),'Test Sample Data'!H47,$B$1),"")</f>
        <v/>
      </c>
      <c r="I48" s="60" t="str">
        <f>IF(SUM('Test Sample Data'!I$3:I$98)&gt;10,IF(AND(ISNUMBER('Test Sample Data'!I47),'Test Sample Data'!I47&lt;$B$1, 'Test Sample Data'!I47&gt;0),'Test Sample Data'!I47,$B$1),"")</f>
        <v/>
      </c>
      <c r="J48" s="60" t="str">
        <f>IF(SUM('Test Sample Data'!J$3:J$98)&gt;10,IF(AND(ISNUMBER('Test Sample Data'!J47),'Test Sample Data'!J47&lt;$B$1, 'Test Sample Data'!J47&gt;0),'Test Sample Data'!J47,$B$1),"")</f>
        <v/>
      </c>
      <c r="K48" s="60" t="str">
        <f>IF(SUM('Test Sample Data'!K$3:K$98)&gt;10,IF(AND(ISNUMBER('Test Sample Data'!K47),'Test Sample Data'!K47&lt;$B$1, 'Test Sample Data'!K47&gt;0),'Test Sample Data'!K47,$B$1),"")</f>
        <v/>
      </c>
      <c r="L48" s="60" t="str">
        <f>IF(SUM('Test Sample Data'!L$3:L$98)&gt;10,IF(AND(ISNUMBER('Test Sample Data'!L47),'Test Sample Data'!L47&lt;$B$1, 'Test Sample Data'!L47&gt;0),'Test Sample Data'!L47,$B$1),"")</f>
        <v/>
      </c>
      <c r="M48" s="60" t="str">
        <f>IF(SUM('Test Sample Data'!M$3:M$98)&gt;10,IF(AND(ISNUMBER('Test Sample Data'!M47),'Test Sample Data'!M47&lt;$B$1, 'Test Sample Data'!M47&gt;0),'Test Sample Data'!M47,$B$1),"")</f>
        <v/>
      </c>
      <c r="N48" s="60" t="str">
        <f>'Gene Table'!D47</f>
        <v>NM_005657</v>
      </c>
      <c r="O48" s="57" t="s">
        <v>1787</v>
      </c>
      <c r="P48" s="60">
        <f>IF(SUM('Control Sample Data'!D$3:D$98)&gt;10,IF(AND(ISNUMBER('Control Sample Data'!D47),'Control Sample Data'!D47&lt;$B$1, 'Control Sample Data'!D47&gt;0),'Control Sample Data'!D47,$B$1),"")</f>
        <v>27.97</v>
      </c>
      <c r="Q48" s="60">
        <f>IF(SUM('Control Sample Data'!E$3:E$98)&gt;10,IF(AND(ISNUMBER('Control Sample Data'!E47),'Control Sample Data'!E47&lt;$B$1, 'Control Sample Data'!E47&gt;0),'Control Sample Data'!E47,$B$1),"")</f>
        <v>28.17</v>
      </c>
      <c r="R48" s="60">
        <f>IF(SUM('Control Sample Data'!F$3:F$98)&gt;10,IF(AND(ISNUMBER('Control Sample Data'!F47),'Control Sample Data'!F47&lt;$B$1, 'Control Sample Data'!F47&gt;0),'Control Sample Data'!F47,$B$1),"")</f>
        <v>28.2</v>
      </c>
      <c r="S48" s="60" t="str">
        <f>IF(SUM('Control Sample Data'!G$3:G$98)&gt;10,IF(AND(ISNUMBER('Control Sample Data'!G47),'Control Sample Data'!G47&lt;$B$1, 'Control Sample Data'!G47&gt;0),'Control Sample Data'!G47,$B$1),"")</f>
        <v/>
      </c>
      <c r="T48" s="60" t="str">
        <f>IF(SUM('Control Sample Data'!H$3:H$98)&gt;10,IF(AND(ISNUMBER('Control Sample Data'!H47),'Control Sample Data'!H47&lt;$B$1, 'Control Sample Data'!H47&gt;0),'Control Sample Data'!H47,$B$1),"")</f>
        <v/>
      </c>
      <c r="U48" s="60" t="str">
        <f>IF(SUM('Control Sample Data'!I$3:I$98)&gt;10,IF(AND(ISNUMBER('Control Sample Data'!I47),'Control Sample Data'!I47&lt;$B$1, 'Control Sample Data'!I47&gt;0),'Control Sample Data'!I47,$B$1),"")</f>
        <v/>
      </c>
      <c r="V48" s="60" t="str">
        <f>IF(SUM('Control Sample Data'!J$3:J$98)&gt;10,IF(AND(ISNUMBER('Control Sample Data'!J47),'Control Sample Data'!J47&lt;$B$1, 'Control Sample Data'!J47&gt;0),'Control Sample Data'!J47,$B$1),"")</f>
        <v/>
      </c>
      <c r="W48" s="60" t="str">
        <f>IF(SUM('Control Sample Data'!K$3:K$98)&gt;10,IF(AND(ISNUMBER('Control Sample Data'!K47),'Control Sample Data'!K47&lt;$B$1, 'Control Sample Data'!K47&gt;0),'Control Sample Data'!K47,$B$1),"")</f>
        <v/>
      </c>
      <c r="X48" s="60" t="str">
        <f>IF(SUM('Control Sample Data'!L$3:L$98)&gt;10,IF(AND(ISNUMBER('Control Sample Data'!L47),'Control Sample Data'!L47&lt;$B$1, 'Control Sample Data'!L47&gt;0),'Control Sample Data'!L47,$B$1),"")</f>
        <v/>
      </c>
      <c r="Y48" s="60" t="str">
        <f>IF(SUM('Control Sample Data'!M$3:M$98)&gt;10,IF(AND(ISNUMBER('Control Sample Data'!M47),'Control Sample Data'!M47&lt;$B$1, 'Control Sample Data'!M47&gt;0),'Control Sample Data'!M47,$B$1),"")</f>
        <v/>
      </c>
      <c r="AT48" s="74">
        <f t="shared" si="44"/>
        <v>1.4700000000000024</v>
      </c>
      <c r="AU48" s="74">
        <f t="shared" si="45"/>
        <v>1.4550000000000018</v>
      </c>
      <c r="AV48" s="74">
        <f t="shared" si="46"/>
        <v>1.3299999999999983</v>
      </c>
      <c r="AW48" s="74" t="str">
        <f t="shared" si="47"/>
        <v/>
      </c>
      <c r="AX48" s="74" t="str">
        <f t="shared" si="48"/>
        <v/>
      </c>
      <c r="AY48" s="74" t="str">
        <f t="shared" si="49"/>
        <v/>
      </c>
      <c r="AZ48" s="74" t="str">
        <f t="shared" si="50"/>
        <v/>
      </c>
      <c r="BA48" s="74" t="str">
        <f t="shared" si="51"/>
        <v/>
      </c>
      <c r="BB48" s="74" t="str">
        <f t="shared" si="52"/>
        <v/>
      </c>
      <c r="BC48" s="74" t="str">
        <f t="shared" si="53"/>
        <v/>
      </c>
      <c r="BD48" s="74">
        <f t="shared" si="54"/>
        <v>3.6933333333333316</v>
      </c>
      <c r="BE48" s="74">
        <f t="shared" si="55"/>
        <v>3.8616666666666681</v>
      </c>
      <c r="BF48" s="74">
        <f t="shared" si="56"/>
        <v>3.7949999999999982</v>
      </c>
      <c r="BG48" s="74" t="str">
        <f t="shared" si="57"/>
        <v/>
      </c>
      <c r="BH48" s="74" t="str">
        <f t="shared" si="58"/>
        <v/>
      </c>
      <c r="BI48" s="74" t="str">
        <f t="shared" si="59"/>
        <v/>
      </c>
      <c r="BJ48" s="74" t="str">
        <f t="shared" si="60"/>
        <v/>
      </c>
      <c r="BK48" s="74" t="str">
        <f t="shared" si="61"/>
        <v/>
      </c>
      <c r="BL48" s="74" t="str">
        <f t="shared" si="62"/>
        <v/>
      </c>
      <c r="BM48" s="74" t="str">
        <f t="shared" si="63"/>
        <v/>
      </c>
      <c r="BN48" s="62">
        <f t="shared" si="21"/>
        <v>1.4183333333333341</v>
      </c>
      <c r="BO48" s="62">
        <f t="shared" si="22"/>
        <v>3.7833333333333328</v>
      </c>
      <c r="BP48" s="9">
        <f t="shared" si="23"/>
        <v>0.3609822988806235</v>
      </c>
      <c r="BQ48" s="9">
        <f t="shared" si="24"/>
        <v>0.36475508606004342</v>
      </c>
      <c r="BR48" s="9">
        <f t="shared" si="25"/>
        <v>0.39776824187745979</v>
      </c>
      <c r="BS48" s="9" t="str">
        <f t="shared" si="26"/>
        <v/>
      </c>
      <c r="BT48" s="9" t="str">
        <f t="shared" si="27"/>
        <v/>
      </c>
      <c r="BU48" s="9" t="str">
        <f t="shared" si="28"/>
        <v/>
      </c>
      <c r="BV48" s="9" t="str">
        <f t="shared" si="29"/>
        <v/>
      </c>
      <c r="BW48" s="9" t="str">
        <f t="shared" si="30"/>
        <v/>
      </c>
      <c r="BX48" s="9" t="str">
        <f t="shared" si="31"/>
        <v/>
      </c>
      <c r="BY48" s="9" t="str">
        <f t="shared" si="32"/>
        <v/>
      </c>
      <c r="BZ48" s="9">
        <f t="shared" si="33"/>
        <v>7.7302917088089951E-2</v>
      </c>
      <c r="CA48" s="9">
        <f t="shared" si="34"/>
        <v>6.8789555011441572E-2</v>
      </c>
      <c r="CB48" s="9">
        <f t="shared" si="35"/>
        <v>7.2042896674929122E-2</v>
      </c>
      <c r="CC48" s="9" t="str">
        <f t="shared" si="36"/>
        <v/>
      </c>
      <c r="CD48" s="9" t="str">
        <f t="shared" si="37"/>
        <v/>
      </c>
      <c r="CE48" s="9" t="str">
        <f t="shared" si="38"/>
        <v/>
      </c>
      <c r="CF48" s="9" t="str">
        <f t="shared" si="39"/>
        <v/>
      </c>
      <c r="CG48" s="9" t="str">
        <f t="shared" si="40"/>
        <v/>
      </c>
      <c r="CH48" s="9" t="str">
        <f t="shared" si="41"/>
        <v/>
      </c>
      <c r="CI48" s="9" t="str">
        <f t="shared" si="42"/>
        <v/>
      </c>
    </row>
    <row r="49" spans="1:87">
      <c r="A49" s="188"/>
      <c r="B49" s="57" t="str">
        <f>IF('Gene Table'!D48="","",'Gene Table'!D48)</f>
        <v>NM_002392</v>
      </c>
      <c r="C49" s="57" t="s">
        <v>1788</v>
      </c>
      <c r="D49" s="60">
        <f>IF(SUM('Test Sample Data'!D$3:D$98)&gt;10,IF(AND(ISNUMBER('Test Sample Data'!D48),'Test Sample Data'!D48&lt;$B$1, 'Test Sample Data'!D48&gt;0),'Test Sample Data'!D48,$B$1),"")</f>
        <v>23.24</v>
      </c>
      <c r="E49" s="60">
        <f>IF(SUM('Test Sample Data'!E$3:E$98)&gt;10,IF(AND(ISNUMBER('Test Sample Data'!E48),'Test Sample Data'!E48&lt;$B$1, 'Test Sample Data'!E48&gt;0),'Test Sample Data'!E48,$B$1),"")</f>
        <v>23.43</v>
      </c>
      <c r="F49" s="60">
        <f>IF(SUM('Test Sample Data'!F$3:F$98)&gt;10,IF(AND(ISNUMBER('Test Sample Data'!F48),'Test Sample Data'!F48&lt;$B$1, 'Test Sample Data'!F48&gt;0),'Test Sample Data'!F48,$B$1),"")</f>
        <v>23.33</v>
      </c>
      <c r="G49" s="60" t="str">
        <f>IF(SUM('Test Sample Data'!G$3:G$98)&gt;10,IF(AND(ISNUMBER('Test Sample Data'!G48),'Test Sample Data'!G48&lt;$B$1, 'Test Sample Data'!G48&gt;0),'Test Sample Data'!G48,$B$1),"")</f>
        <v/>
      </c>
      <c r="H49" s="60" t="str">
        <f>IF(SUM('Test Sample Data'!H$3:H$98)&gt;10,IF(AND(ISNUMBER('Test Sample Data'!H48),'Test Sample Data'!H48&lt;$B$1, 'Test Sample Data'!H48&gt;0),'Test Sample Data'!H48,$B$1),"")</f>
        <v/>
      </c>
      <c r="I49" s="60" t="str">
        <f>IF(SUM('Test Sample Data'!I$3:I$98)&gt;10,IF(AND(ISNUMBER('Test Sample Data'!I48),'Test Sample Data'!I48&lt;$B$1, 'Test Sample Data'!I48&gt;0),'Test Sample Data'!I48,$B$1),"")</f>
        <v/>
      </c>
      <c r="J49" s="60" t="str">
        <f>IF(SUM('Test Sample Data'!J$3:J$98)&gt;10,IF(AND(ISNUMBER('Test Sample Data'!J48),'Test Sample Data'!J48&lt;$B$1, 'Test Sample Data'!J48&gt;0),'Test Sample Data'!J48,$B$1),"")</f>
        <v/>
      </c>
      <c r="K49" s="60" t="str">
        <f>IF(SUM('Test Sample Data'!K$3:K$98)&gt;10,IF(AND(ISNUMBER('Test Sample Data'!K48),'Test Sample Data'!K48&lt;$B$1, 'Test Sample Data'!K48&gt;0),'Test Sample Data'!K48,$B$1),"")</f>
        <v/>
      </c>
      <c r="L49" s="60" t="str">
        <f>IF(SUM('Test Sample Data'!L$3:L$98)&gt;10,IF(AND(ISNUMBER('Test Sample Data'!L48),'Test Sample Data'!L48&lt;$B$1, 'Test Sample Data'!L48&gt;0),'Test Sample Data'!L48,$B$1),"")</f>
        <v/>
      </c>
      <c r="M49" s="60" t="str">
        <f>IF(SUM('Test Sample Data'!M$3:M$98)&gt;10,IF(AND(ISNUMBER('Test Sample Data'!M48),'Test Sample Data'!M48&lt;$B$1, 'Test Sample Data'!M48&gt;0),'Test Sample Data'!M48,$B$1),"")</f>
        <v/>
      </c>
      <c r="N49" s="60" t="str">
        <f>'Gene Table'!D48</f>
        <v>NM_002392</v>
      </c>
      <c r="O49" s="57" t="s">
        <v>1788</v>
      </c>
      <c r="P49" s="60">
        <f>IF(SUM('Control Sample Data'!D$3:D$98)&gt;10,IF(AND(ISNUMBER('Control Sample Data'!D48),'Control Sample Data'!D48&lt;$B$1, 'Control Sample Data'!D48&gt;0),'Control Sample Data'!D48,$B$1),"")</f>
        <v>30.96</v>
      </c>
      <c r="Q49" s="60">
        <f>IF(SUM('Control Sample Data'!E$3:E$98)&gt;10,IF(AND(ISNUMBER('Control Sample Data'!E48),'Control Sample Data'!E48&lt;$B$1, 'Control Sample Data'!E48&gt;0),'Control Sample Data'!E48,$B$1),"")</f>
        <v>31.41</v>
      </c>
      <c r="R49" s="60">
        <f>IF(SUM('Control Sample Data'!F$3:F$98)&gt;10,IF(AND(ISNUMBER('Control Sample Data'!F48),'Control Sample Data'!F48&lt;$B$1, 'Control Sample Data'!F48&gt;0),'Control Sample Data'!F48,$B$1),"")</f>
        <v>31.39</v>
      </c>
      <c r="S49" s="60" t="str">
        <f>IF(SUM('Control Sample Data'!G$3:G$98)&gt;10,IF(AND(ISNUMBER('Control Sample Data'!G48),'Control Sample Data'!G48&lt;$B$1, 'Control Sample Data'!G48&gt;0),'Control Sample Data'!G48,$B$1),"")</f>
        <v/>
      </c>
      <c r="T49" s="60" t="str">
        <f>IF(SUM('Control Sample Data'!H$3:H$98)&gt;10,IF(AND(ISNUMBER('Control Sample Data'!H48),'Control Sample Data'!H48&lt;$B$1, 'Control Sample Data'!H48&gt;0),'Control Sample Data'!H48,$B$1),"")</f>
        <v/>
      </c>
      <c r="U49" s="60" t="str">
        <f>IF(SUM('Control Sample Data'!I$3:I$98)&gt;10,IF(AND(ISNUMBER('Control Sample Data'!I48),'Control Sample Data'!I48&lt;$B$1, 'Control Sample Data'!I48&gt;0),'Control Sample Data'!I48,$B$1),"")</f>
        <v/>
      </c>
      <c r="V49" s="60" t="str">
        <f>IF(SUM('Control Sample Data'!J$3:J$98)&gt;10,IF(AND(ISNUMBER('Control Sample Data'!J48),'Control Sample Data'!J48&lt;$B$1, 'Control Sample Data'!J48&gt;0),'Control Sample Data'!J48,$B$1),"")</f>
        <v/>
      </c>
      <c r="W49" s="60" t="str">
        <f>IF(SUM('Control Sample Data'!K$3:K$98)&gt;10,IF(AND(ISNUMBER('Control Sample Data'!K48),'Control Sample Data'!K48&lt;$B$1, 'Control Sample Data'!K48&gt;0),'Control Sample Data'!K48,$B$1),"")</f>
        <v/>
      </c>
      <c r="X49" s="60" t="str">
        <f>IF(SUM('Control Sample Data'!L$3:L$98)&gt;10,IF(AND(ISNUMBER('Control Sample Data'!L48),'Control Sample Data'!L48&lt;$B$1, 'Control Sample Data'!L48&gt;0),'Control Sample Data'!L48,$B$1),"")</f>
        <v/>
      </c>
      <c r="Y49" s="60" t="str">
        <f>IF(SUM('Control Sample Data'!M$3:M$98)&gt;10,IF(AND(ISNUMBER('Control Sample Data'!M48),'Control Sample Data'!M48&lt;$B$1, 'Control Sample Data'!M48&gt;0),'Control Sample Data'!M48,$B$1),"")</f>
        <v/>
      </c>
      <c r="AT49" s="74">
        <f t="shared" si="44"/>
        <v>0.17999999999999972</v>
      </c>
      <c r="AU49" s="74">
        <f t="shared" si="45"/>
        <v>0.28500000000000014</v>
      </c>
      <c r="AV49" s="74">
        <f t="shared" si="46"/>
        <v>0.16999999999999815</v>
      </c>
      <c r="AW49" s="74" t="str">
        <f t="shared" si="47"/>
        <v/>
      </c>
      <c r="AX49" s="74" t="str">
        <f t="shared" si="48"/>
        <v/>
      </c>
      <c r="AY49" s="74" t="str">
        <f t="shared" si="49"/>
        <v/>
      </c>
      <c r="AZ49" s="74" t="str">
        <f t="shared" si="50"/>
        <v/>
      </c>
      <c r="BA49" s="74" t="str">
        <f t="shared" si="51"/>
        <v/>
      </c>
      <c r="BB49" s="74" t="str">
        <f t="shared" si="52"/>
        <v/>
      </c>
      <c r="BC49" s="74" t="str">
        <f t="shared" si="53"/>
        <v/>
      </c>
      <c r="BD49" s="74">
        <f t="shared" si="54"/>
        <v>6.6833333333333336</v>
      </c>
      <c r="BE49" s="74">
        <f t="shared" si="55"/>
        <v>7.1016666666666666</v>
      </c>
      <c r="BF49" s="74">
        <f t="shared" si="56"/>
        <v>6.9849999999999994</v>
      </c>
      <c r="BG49" s="74" t="str">
        <f t="shared" si="57"/>
        <v/>
      </c>
      <c r="BH49" s="74" t="str">
        <f t="shared" si="58"/>
        <v/>
      </c>
      <c r="BI49" s="74" t="str">
        <f t="shared" si="59"/>
        <v/>
      </c>
      <c r="BJ49" s="74" t="str">
        <f t="shared" si="60"/>
        <v/>
      </c>
      <c r="BK49" s="74" t="str">
        <f t="shared" si="61"/>
        <v/>
      </c>
      <c r="BL49" s="74" t="str">
        <f t="shared" si="62"/>
        <v/>
      </c>
      <c r="BM49" s="74" t="str">
        <f t="shared" si="63"/>
        <v/>
      </c>
      <c r="BN49" s="62">
        <f t="shared" si="21"/>
        <v>0.211666666666666</v>
      </c>
      <c r="BO49" s="62">
        <f t="shared" si="22"/>
        <v>6.9233333333333329</v>
      </c>
      <c r="BP49" s="9">
        <f t="shared" si="23"/>
        <v>0.88270299629065507</v>
      </c>
      <c r="BQ49" s="9">
        <f t="shared" si="24"/>
        <v>0.82074160881049829</v>
      </c>
      <c r="BR49" s="9">
        <f t="shared" si="25"/>
        <v>0.88884268116657139</v>
      </c>
      <c r="BS49" s="9" t="str">
        <f t="shared" si="26"/>
        <v/>
      </c>
      <c r="BT49" s="9" t="str">
        <f t="shared" si="27"/>
        <v/>
      </c>
      <c r="BU49" s="9" t="str">
        <f t="shared" si="28"/>
        <v/>
      </c>
      <c r="BV49" s="9" t="str">
        <f t="shared" si="29"/>
        <v/>
      </c>
      <c r="BW49" s="9" t="str">
        <f t="shared" si="30"/>
        <v/>
      </c>
      <c r="BX49" s="9" t="str">
        <f t="shared" si="31"/>
        <v/>
      </c>
      <c r="BY49" s="9" t="str">
        <f t="shared" si="32"/>
        <v/>
      </c>
      <c r="BZ49" s="9">
        <f t="shared" si="33"/>
        <v>9.730075174678306E-3</v>
      </c>
      <c r="CA49" s="9">
        <f t="shared" si="34"/>
        <v>7.2809041556803015E-3</v>
      </c>
      <c r="CB49" s="9">
        <f t="shared" si="35"/>
        <v>7.8941519256778437E-3</v>
      </c>
      <c r="CC49" s="9" t="str">
        <f t="shared" si="36"/>
        <v/>
      </c>
      <c r="CD49" s="9" t="str">
        <f t="shared" si="37"/>
        <v/>
      </c>
      <c r="CE49" s="9" t="str">
        <f t="shared" si="38"/>
        <v/>
      </c>
      <c r="CF49" s="9" t="str">
        <f t="shared" si="39"/>
        <v/>
      </c>
      <c r="CG49" s="9" t="str">
        <f t="shared" si="40"/>
        <v/>
      </c>
      <c r="CH49" s="9" t="str">
        <f t="shared" si="41"/>
        <v/>
      </c>
      <c r="CI49" s="9" t="str">
        <f t="shared" si="42"/>
        <v/>
      </c>
    </row>
    <row r="50" spans="1:87">
      <c r="A50" s="188"/>
      <c r="B50" s="57" t="str">
        <f>IF('Gene Table'!D49="","",'Gene Table'!D49)</f>
        <v>NM_000639</v>
      </c>
      <c r="C50" s="57" t="s">
        <v>1789</v>
      </c>
      <c r="D50" s="60">
        <f>IF(SUM('Test Sample Data'!D$3:D$98)&gt;10,IF(AND(ISNUMBER('Test Sample Data'!D49),'Test Sample Data'!D49&lt;$B$1, 'Test Sample Data'!D49&gt;0),'Test Sample Data'!D49,$B$1),"")</f>
        <v>23.31</v>
      </c>
      <c r="E50" s="60">
        <f>IF(SUM('Test Sample Data'!E$3:E$98)&gt;10,IF(AND(ISNUMBER('Test Sample Data'!E49),'Test Sample Data'!E49&lt;$B$1, 'Test Sample Data'!E49&gt;0),'Test Sample Data'!E49,$B$1),"")</f>
        <v>23.59</v>
      </c>
      <c r="F50" s="60">
        <f>IF(SUM('Test Sample Data'!F$3:F$98)&gt;10,IF(AND(ISNUMBER('Test Sample Data'!F49),'Test Sample Data'!F49&lt;$B$1, 'Test Sample Data'!F49&gt;0),'Test Sample Data'!F49,$B$1),"")</f>
        <v>23.62</v>
      </c>
      <c r="G50" s="60" t="str">
        <f>IF(SUM('Test Sample Data'!G$3:G$98)&gt;10,IF(AND(ISNUMBER('Test Sample Data'!G49),'Test Sample Data'!G49&lt;$B$1, 'Test Sample Data'!G49&gt;0),'Test Sample Data'!G49,$B$1),"")</f>
        <v/>
      </c>
      <c r="H50" s="60" t="str">
        <f>IF(SUM('Test Sample Data'!H$3:H$98)&gt;10,IF(AND(ISNUMBER('Test Sample Data'!H49),'Test Sample Data'!H49&lt;$B$1, 'Test Sample Data'!H49&gt;0),'Test Sample Data'!H49,$B$1),"")</f>
        <v/>
      </c>
      <c r="I50" s="60" t="str">
        <f>IF(SUM('Test Sample Data'!I$3:I$98)&gt;10,IF(AND(ISNUMBER('Test Sample Data'!I49),'Test Sample Data'!I49&lt;$B$1, 'Test Sample Data'!I49&gt;0),'Test Sample Data'!I49,$B$1),"")</f>
        <v/>
      </c>
      <c r="J50" s="60" t="str">
        <f>IF(SUM('Test Sample Data'!J$3:J$98)&gt;10,IF(AND(ISNUMBER('Test Sample Data'!J49),'Test Sample Data'!J49&lt;$B$1, 'Test Sample Data'!J49&gt;0),'Test Sample Data'!J49,$B$1),"")</f>
        <v/>
      </c>
      <c r="K50" s="60" t="str">
        <f>IF(SUM('Test Sample Data'!K$3:K$98)&gt;10,IF(AND(ISNUMBER('Test Sample Data'!K49),'Test Sample Data'!K49&lt;$B$1, 'Test Sample Data'!K49&gt;0),'Test Sample Data'!K49,$B$1),"")</f>
        <v/>
      </c>
      <c r="L50" s="60" t="str">
        <f>IF(SUM('Test Sample Data'!L$3:L$98)&gt;10,IF(AND(ISNUMBER('Test Sample Data'!L49),'Test Sample Data'!L49&lt;$B$1, 'Test Sample Data'!L49&gt;0),'Test Sample Data'!L49,$B$1),"")</f>
        <v/>
      </c>
      <c r="M50" s="60" t="str">
        <f>IF(SUM('Test Sample Data'!M$3:M$98)&gt;10,IF(AND(ISNUMBER('Test Sample Data'!M49),'Test Sample Data'!M49&lt;$B$1, 'Test Sample Data'!M49&gt;0),'Test Sample Data'!M49,$B$1),"")</f>
        <v/>
      </c>
      <c r="N50" s="60" t="str">
        <f>'Gene Table'!D49</f>
        <v>NM_000639</v>
      </c>
      <c r="O50" s="57" t="s">
        <v>1789</v>
      </c>
      <c r="P50" s="60">
        <f>IF(SUM('Control Sample Data'!D$3:D$98)&gt;10,IF(AND(ISNUMBER('Control Sample Data'!D49),'Control Sample Data'!D49&lt;$B$1, 'Control Sample Data'!D49&gt;0),'Control Sample Data'!D49,$B$1),"")</f>
        <v>25.21</v>
      </c>
      <c r="Q50" s="60">
        <f>IF(SUM('Control Sample Data'!E$3:E$98)&gt;10,IF(AND(ISNUMBER('Control Sample Data'!E49),'Control Sample Data'!E49&lt;$B$1, 'Control Sample Data'!E49&gt;0),'Control Sample Data'!E49,$B$1),"")</f>
        <v>25.34</v>
      </c>
      <c r="R50" s="60">
        <f>IF(SUM('Control Sample Data'!F$3:F$98)&gt;10,IF(AND(ISNUMBER('Control Sample Data'!F49),'Control Sample Data'!F49&lt;$B$1, 'Control Sample Data'!F49&gt;0),'Control Sample Data'!F49,$B$1),"")</f>
        <v>25.45</v>
      </c>
      <c r="S50" s="60" t="str">
        <f>IF(SUM('Control Sample Data'!G$3:G$98)&gt;10,IF(AND(ISNUMBER('Control Sample Data'!G49),'Control Sample Data'!G49&lt;$B$1, 'Control Sample Data'!G49&gt;0),'Control Sample Data'!G49,$B$1),"")</f>
        <v/>
      </c>
      <c r="T50" s="60" t="str">
        <f>IF(SUM('Control Sample Data'!H$3:H$98)&gt;10,IF(AND(ISNUMBER('Control Sample Data'!H49),'Control Sample Data'!H49&lt;$B$1, 'Control Sample Data'!H49&gt;0),'Control Sample Data'!H49,$B$1),"")</f>
        <v/>
      </c>
      <c r="U50" s="60" t="str">
        <f>IF(SUM('Control Sample Data'!I$3:I$98)&gt;10,IF(AND(ISNUMBER('Control Sample Data'!I49),'Control Sample Data'!I49&lt;$B$1, 'Control Sample Data'!I49&gt;0),'Control Sample Data'!I49,$B$1),"")</f>
        <v/>
      </c>
      <c r="V50" s="60" t="str">
        <f>IF(SUM('Control Sample Data'!J$3:J$98)&gt;10,IF(AND(ISNUMBER('Control Sample Data'!J49),'Control Sample Data'!J49&lt;$B$1, 'Control Sample Data'!J49&gt;0),'Control Sample Data'!J49,$B$1),"")</f>
        <v/>
      </c>
      <c r="W50" s="60" t="str">
        <f>IF(SUM('Control Sample Data'!K$3:K$98)&gt;10,IF(AND(ISNUMBER('Control Sample Data'!K49),'Control Sample Data'!K49&lt;$B$1, 'Control Sample Data'!K49&gt;0),'Control Sample Data'!K49,$B$1),"")</f>
        <v/>
      </c>
      <c r="X50" s="60" t="str">
        <f>IF(SUM('Control Sample Data'!L$3:L$98)&gt;10,IF(AND(ISNUMBER('Control Sample Data'!L49),'Control Sample Data'!L49&lt;$B$1, 'Control Sample Data'!L49&gt;0),'Control Sample Data'!L49,$B$1),"")</f>
        <v/>
      </c>
      <c r="Y50" s="60" t="str">
        <f>IF(SUM('Control Sample Data'!M$3:M$98)&gt;10,IF(AND(ISNUMBER('Control Sample Data'!M49),'Control Sample Data'!M49&lt;$B$1, 'Control Sample Data'!M49&gt;0),'Control Sample Data'!M49,$B$1),"")</f>
        <v/>
      </c>
      <c r="AT50" s="74">
        <f t="shared" si="44"/>
        <v>0.25</v>
      </c>
      <c r="AU50" s="74">
        <f t="shared" si="45"/>
        <v>0.44500000000000028</v>
      </c>
      <c r="AV50" s="74">
        <f t="shared" si="46"/>
        <v>0.46000000000000085</v>
      </c>
      <c r="AW50" s="74" t="str">
        <f t="shared" si="47"/>
        <v/>
      </c>
      <c r="AX50" s="74" t="str">
        <f t="shared" si="48"/>
        <v/>
      </c>
      <c r="AY50" s="74" t="str">
        <f t="shared" si="49"/>
        <v/>
      </c>
      <c r="AZ50" s="74" t="str">
        <f t="shared" si="50"/>
        <v/>
      </c>
      <c r="BA50" s="74" t="str">
        <f t="shared" si="51"/>
        <v/>
      </c>
      <c r="BB50" s="74" t="str">
        <f t="shared" si="52"/>
        <v/>
      </c>
      <c r="BC50" s="74" t="str">
        <f t="shared" si="53"/>
        <v/>
      </c>
      <c r="BD50" s="74">
        <f t="shared" si="54"/>
        <v>0.93333333333333357</v>
      </c>
      <c r="BE50" s="74">
        <f t="shared" si="55"/>
        <v>1.0316666666666663</v>
      </c>
      <c r="BF50" s="74">
        <f t="shared" si="56"/>
        <v>1.0449999999999982</v>
      </c>
      <c r="BG50" s="74" t="str">
        <f t="shared" si="57"/>
        <v/>
      </c>
      <c r="BH50" s="74" t="str">
        <f t="shared" si="58"/>
        <v/>
      </c>
      <c r="BI50" s="74" t="str">
        <f t="shared" si="59"/>
        <v/>
      </c>
      <c r="BJ50" s="74" t="str">
        <f t="shared" si="60"/>
        <v/>
      </c>
      <c r="BK50" s="74" t="str">
        <f t="shared" si="61"/>
        <v/>
      </c>
      <c r="BL50" s="74" t="str">
        <f t="shared" si="62"/>
        <v/>
      </c>
      <c r="BM50" s="74" t="str">
        <f t="shared" si="63"/>
        <v/>
      </c>
      <c r="BN50" s="62">
        <f t="shared" si="21"/>
        <v>0.3850000000000004</v>
      </c>
      <c r="BO50" s="62">
        <f t="shared" si="22"/>
        <v>1.0033333333333327</v>
      </c>
      <c r="BP50" s="9">
        <f t="shared" si="23"/>
        <v>0.84089641525371461</v>
      </c>
      <c r="BQ50" s="9">
        <f t="shared" si="24"/>
        <v>0.73458431663915436</v>
      </c>
      <c r="BR50" s="9">
        <f t="shared" si="25"/>
        <v>0.72698625866015487</v>
      </c>
      <c r="BS50" s="9" t="str">
        <f t="shared" si="26"/>
        <v/>
      </c>
      <c r="BT50" s="9" t="str">
        <f t="shared" si="27"/>
        <v/>
      </c>
      <c r="BU50" s="9" t="str">
        <f t="shared" si="28"/>
        <v/>
      </c>
      <c r="BV50" s="9" t="str">
        <f t="shared" si="29"/>
        <v/>
      </c>
      <c r="BW50" s="9" t="str">
        <f t="shared" si="30"/>
        <v/>
      </c>
      <c r="BX50" s="9" t="str">
        <f t="shared" si="31"/>
        <v/>
      </c>
      <c r="BY50" s="9" t="str">
        <f t="shared" si="32"/>
        <v/>
      </c>
      <c r="BZ50" s="9">
        <f t="shared" si="33"/>
        <v>0.52364706141031336</v>
      </c>
      <c r="CA50" s="9">
        <f t="shared" si="34"/>
        <v>0.48914474010100062</v>
      </c>
      <c r="CB50" s="9">
        <f t="shared" si="35"/>
        <v>0.48464490846753305</v>
      </c>
      <c r="CC50" s="9" t="str">
        <f t="shared" si="36"/>
        <v/>
      </c>
      <c r="CD50" s="9" t="str">
        <f t="shared" si="37"/>
        <v/>
      </c>
      <c r="CE50" s="9" t="str">
        <f t="shared" si="38"/>
        <v/>
      </c>
      <c r="CF50" s="9" t="str">
        <f t="shared" si="39"/>
        <v/>
      </c>
      <c r="CG50" s="9" t="str">
        <f t="shared" si="40"/>
        <v/>
      </c>
      <c r="CH50" s="9" t="str">
        <f t="shared" si="41"/>
        <v/>
      </c>
      <c r="CI50" s="9" t="str">
        <f t="shared" si="42"/>
        <v/>
      </c>
    </row>
    <row r="51" spans="1:87">
      <c r="A51" s="188"/>
      <c r="B51" s="57" t="str">
        <f>IF('Gene Table'!D50="","",'Gene Table'!D50)</f>
        <v>NM_000589</v>
      </c>
      <c r="C51" s="57" t="s">
        <v>1790</v>
      </c>
      <c r="D51" s="60">
        <f>IF(SUM('Test Sample Data'!D$3:D$98)&gt;10,IF(AND(ISNUMBER('Test Sample Data'!D50),'Test Sample Data'!D50&lt;$B$1, 'Test Sample Data'!D50&gt;0),'Test Sample Data'!D50,$B$1),"")</f>
        <v>26.2</v>
      </c>
      <c r="E51" s="60">
        <f>IF(SUM('Test Sample Data'!E$3:E$98)&gt;10,IF(AND(ISNUMBER('Test Sample Data'!E50),'Test Sample Data'!E50&lt;$B$1, 'Test Sample Data'!E50&gt;0),'Test Sample Data'!E50,$B$1),"")</f>
        <v>26.22</v>
      </c>
      <c r="F51" s="60">
        <f>IF(SUM('Test Sample Data'!F$3:F$98)&gt;10,IF(AND(ISNUMBER('Test Sample Data'!F50),'Test Sample Data'!F50&lt;$B$1, 'Test Sample Data'!F50&gt;0),'Test Sample Data'!F50,$B$1),"")</f>
        <v>26.15</v>
      </c>
      <c r="G51" s="60" t="str">
        <f>IF(SUM('Test Sample Data'!G$3:G$98)&gt;10,IF(AND(ISNUMBER('Test Sample Data'!G50),'Test Sample Data'!G50&lt;$B$1, 'Test Sample Data'!G50&gt;0),'Test Sample Data'!G50,$B$1),"")</f>
        <v/>
      </c>
      <c r="H51" s="60" t="str">
        <f>IF(SUM('Test Sample Data'!H$3:H$98)&gt;10,IF(AND(ISNUMBER('Test Sample Data'!H50),'Test Sample Data'!H50&lt;$B$1, 'Test Sample Data'!H50&gt;0),'Test Sample Data'!H50,$B$1),"")</f>
        <v/>
      </c>
      <c r="I51" s="60" t="str">
        <f>IF(SUM('Test Sample Data'!I$3:I$98)&gt;10,IF(AND(ISNUMBER('Test Sample Data'!I50),'Test Sample Data'!I50&lt;$B$1, 'Test Sample Data'!I50&gt;0),'Test Sample Data'!I50,$B$1),"")</f>
        <v/>
      </c>
      <c r="J51" s="60" t="str">
        <f>IF(SUM('Test Sample Data'!J$3:J$98)&gt;10,IF(AND(ISNUMBER('Test Sample Data'!J50),'Test Sample Data'!J50&lt;$B$1, 'Test Sample Data'!J50&gt;0),'Test Sample Data'!J50,$B$1),"")</f>
        <v/>
      </c>
      <c r="K51" s="60" t="str">
        <f>IF(SUM('Test Sample Data'!K$3:K$98)&gt;10,IF(AND(ISNUMBER('Test Sample Data'!K50),'Test Sample Data'!K50&lt;$B$1, 'Test Sample Data'!K50&gt;0),'Test Sample Data'!K50,$B$1),"")</f>
        <v/>
      </c>
      <c r="L51" s="60" t="str">
        <f>IF(SUM('Test Sample Data'!L$3:L$98)&gt;10,IF(AND(ISNUMBER('Test Sample Data'!L50),'Test Sample Data'!L50&lt;$B$1, 'Test Sample Data'!L50&gt;0),'Test Sample Data'!L50,$B$1),"")</f>
        <v/>
      </c>
      <c r="M51" s="60" t="str">
        <f>IF(SUM('Test Sample Data'!M$3:M$98)&gt;10,IF(AND(ISNUMBER('Test Sample Data'!M50),'Test Sample Data'!M50&lt;$B$1, 'Test Sample Data'!M50&gt;0),'Test Sample Data'!M50,$B$1),"")</f>
        <v/>
      </c>
      <c r="N51" s="60" t="str">
        <f>'Gene Table'!D50</f>
        <v>NM_000589</v>
      </c>
      <c r="O51" s="57" t="s">
        <v>1790</v>
      </c>
      <c r="P51" s="60">
        <f>IF(SUM('Control Sample Data'!D$3:D$98)&gt;10,IF(AND(ISNUMBER('Control Sample Data'!D50),'Control Sample Data'!D50&lt;$B$1, 'Control Sample Data'!D50&gt;0),'Control Sample Data'!D50,$B$1),"")</f>
        <v>29.12</v>
      </c>
      <c r="Q51" s="60">
        <f>IF(SUM('Control Sample Data'!E$3:E$98)&gt;10,IF(AND(ISNUMBER('Control Sample Data'!E50),'Control Sample Data'!E50&lt;$B$1, 'Control Sample Data'!E50&gt;0),'Control Sample Data'!E50,$B$1),"")</f>
        <v>29.23</v>
      </c>
      <c r="R51" s="60">
        <f>IF(SUM('Control Sample Data'!F$3:F$98)&gt;10,IF(AND(ISNUMBER('Control Sample Data'!F50),'Control Sample Data'!F50&lt;$B$1, 'Control Sample Data'!F50&gt;0),'Control Sample Data'!F50,$B$1),"")</f>
        <v>29.29</v>
      </c>
      <c r="S51" s="60" t="str">
        <f>IF(SUM('Control Sample Data'!G$3:G$98)&gt;10,IF(AND(ISNUMBER('Control Sample Data'!G50),'Control Sample Data'!G50&lt;$B$1, 'Control Sample Data'!G50&gt;0),'Control Sample Data'!G50,$B$1),"")</f>
        <v/>
      </c>
      <c r="T51" s="60" t="str">
        <f>IF(SUM('Control Sample Data'!H$3:H$98)&gt;10,IF(AND(ISNUMBER('Control Sample Data'!H50),'Control Sample Data'!H50&lt;$B$1, 'Control Sample Data'!H50&gt;0),'Control Sample Data'!H50,$B$1),"")</f>
        <v/>
      </c>
      <c r="U51" s="60" t="str">
        <f>IF(SUM('Control Sample Data'!I$3:I$98)&gt;10,IF(AND(ISNUMBER('Control Sample Data'!I50),'Control Sample Data'!I50&lt;$B$1, 'Control Sample Data'!I50&gt;0),'Control Sample Data'!I50,$B$1),"")</f>
        <v/>
      </c>
      <c r="V51" s="60" t="str">
        <f>IF(SUM('Control Sample Data'!J$3:J$98)&gt;10,IF(AND(ISNUMBER('Control Sample Data'!J50),'Control Sample Data'!J50&lt;$B$1, 'Control Sample Data'!J50&gt;0),'Control Sample Data'!J50,$B$1),"")</f>
        <v/>
      </c>
      <c r="W51" s="60" t="str">
        <f>IF(SUM('Control Sample Data'!K$3:K$98)&gt;10,IF(AND(ISNUMBER('Control Sample Data'!K50),'Control Sample Data'!K50&lt;$B$1, 'Control Sample Data'!K50&gt;0),'Control Sample Data'!K50,$B$1),"")</f>
        <v/>
      </c>
      <c r="X51" s="60" t="str">
        <f>IF(SUM('Control Sample Data'!L$3:L$98)&gt;10,IF(AND(ISNUMBER('Control Sample Data'!L50),'Control Sample Data'!L50&lt;$B$1, 'Control Sample Data'!L50&gt;0),'Control Sample Data'!L50,$B$1),"")</f>
        <v/>
      </c>
      <c r="Y51" s="60" t="str">
        <f>IF(SUM('Control Sample Data'!M$3:M$98)&gt;10,IF(AND(ISNUMBER('Control Sample Data'!M50),'Control Sample Data'!M50&lt;$B$1, 'Control Sample Data'!M50&gt;0),'Control Sample Data'!M50,$B$1),"")</f>
        <v/>
      </c>
      <c r="AT51" s="74">
        <f t="shared" si="44"/>
        <v>3.1400000000000006</v>
      </c>
      <c r="AU51" s="74">
        <f t="shared" si="45"/>
        <v>3.0749999999999993</v>
      </c>
      <c r="AV51" s="74">
        <f t="shared" si="46"/>
        <v>2.9899999999999984</v>
      </c>
      <c r="AW51" s="74" t="str">
        <f t="shared" si="47"/>
        <v/>
      </c>
      <c r="AX51" s="74" t="str">
        <f t="shared" si="48"/>
        <v/>
      </c>
      <c r="AY51" s="74" t="str">
        <f t="shared" si="49"/>
        <v/>
      </c>
      <c r="AZ51" s="74" t="str">
        <f t="shared" si="50"/>
        <v/>
      </c>
      <c r="BA51" s="74" t="str">
        <f t="shared" si="51"/>
        <v/>
      </c>
      <c r="BB51" s="74" t="str">
        <f t="shared" si="52"/>
        <v/>
      </c>
      <c r="BC51" s="74" t="str">
        <f t="shared" si="53"/>
        <v/>
      </c>
      <c r="BD51" s="74">
        <f t="shared" si="54"/>
        <v>4.8433333333333337</v>
      </c>
      <c r="BE51" s="74">
        <f t="shared" si="55"/>
        <v>4.9216666666666669</v>
      </c>
      <c r="BF51" s="74">
        <f t="shared" si="56"/>
        <v>4.884999999999998</v>
      </c>
      <c r="BG51" s="74" t="str">
        <f t="shared" si="57"/>
        <v/>
      </c>
      <c r="BH51" s="74" t="str">
        <f t="shared" si="58"/>
        <v/>
      </c>
      <c r="BI51" s="74" t="str">
        <f t="shared" si="59"/>
        <v/>
      </c>
      <c r="BJ51" s="74" t="str">
        <f t="shared" si="60"/>
        <v/>
      </c>
      <c r="BK51" s="74" t="str">
        <f t="shared" si="61"/>
        <v/>
      </c>
      <c r="BL51" s="74" t="str">
        <f t="shared" si="62"/>
        <v/>
      </c>
      <c r="BM51" s="74" t="str">
        <f t="shared" si="63"/>
        <v/>
      </c>
      <c r="BN51" s="62">
        <f t="shared" si="21"/>
        <v>3.0683333333333329</v>
      </c>
      <c r="BO51" s="62">
        <f t="shared" si="22"/>
        <v>4.8833333333333329</v>
      </c>
      <c r="BP51" s="9">
        <f t="shared" si="23"/>
        <v>0.11343989441464507</v>
      </c>
      <c r="BQ51" s="9">
        <f t="shared" si="24"/>
        <v>0.11866776511881494</v>
      </c>
      <c r="BR51" s="9">
        <f t="shared" si="25"/>
        <v>0.12586944375709003</v>
      </c>
      <c r="BS51" s="9" t="str">
        <f t="shared" si="26"/>
        <v/>
      </c>
      <c r="BT51" s="9" t="str">
        <f t="shared" si="27"/>
        <v/>
      </c>
      <c r="BU51" s="9" t="str">
        <f t="shared" si="28"/>
        <v/>
      </c>
      <c r="BV51" s="9" t="str">
        <f t="shared" si="29"/>
        <v/>
      </c>
      <c r="BW51" s="9" t="str">
        <f t="shared" si="30"/>
        <v/>
      </c>
      <c r="BX51" s="9" t="str">
        <f t="shared" si="31"/>
        <v/>
      </c>
      <c r="BY51" s="9" t="str">
        <f t="shared" si="32"/>
        <v/>
      </c>
      <c r="BZ51" s="9">
        <f t="shared" si="33"/>
        <v>3.4834644893403814E-2</v>
      </c>
      <c r="CA51" s="9">
        <f t="shared" si="34"/>
        <v>3.2993675953413695E-2</v>
      </c>
      <c r="CB51" s="9">
        <f t="shared" si="35"/>
        <v>3.3842970172685193E-2</v>
      </c>
      <c r="CC51" s="9" t="str">
        <f t="shared" si="36"/>
        <v/>
      </c>
      <c r="CD51" s="9" t="str">
        <f t="shared" si="37"/>
        <v/>
      </c>
      <c r="CE51" s="9" t="str">
        <f t="shared" si="38"/>
        <v/>
      </c>
      <c r="CF51" s="9" t="str">
        <f t="shared" si="39"/>
        <v/>
      </c>
      <c r="CG51" s="9" t="str">
        <f t="shared" si="40"/>
        <v/>
      </c>
      <c r="CH51" s="9" t="str">
        <f t="shared" si="41"/>
        <v/>
      </c>
      <c r="CI51" s="9" t="str">
        <f t="shared" si="42"/>
        <v/>
      </c>
    </row>
    <row r="52" spans="1:87">
      <c r="A52" s="188"/>
      <c r="B52" s="57" t="str">
        <f>IF('Gene Table'!D51="","",'Gene Table'!D51)</f>
        <v>NM_000612</v>
      </c>
      <c r="C52" s="57" t="s">
        <v>1791</v>
      </c>
      <c r="D52" s="60">
        <f>IF(SUM('Test Sample Data'!D$3:D$98)&gt;10,IF(AND(ISNUMBER('Test Sample Data'!D51),'Test Sample Data'!D51&lt;$B$1, 'Test Sample Data'!D51&gt;0),'Test Sample Data'!D51,$B$1),"")</f>
        <v>25.11</v>
      </c>
      <c r="E52" s="60">
        <f>IF(SUM('Test Sample Data'!E$3:E$98)&gt;10,IF(AND(ISNUMBER('Test Sample Data'!E51),'Test Sample Data'!E51&lt;$B$1, 'Test Sample Data'!E51&gt;0),'Test Sample Data'!E51,$B$1),"")</f>
        <v>25.27</v>
      </c>
      <c r="F52" s="60">
        <f>IF(SUM('Test Sample Data'!F$3:F$98)&gt;10,IF(AND(ISNUMBER('Test Sample Data'!F51),'Test Sample Data'!F51&lt;$B$1, 'Test Sample Data'!F51&gt;0),'Test Sample Data'!F51,$B$1),"")</f>
        <v>25.22</v>
      </c>
      <c r="G52" s="60" t="str">
        <f>IF(SUM('Test Sample Data'!G$3:G$98)&gt;10,IF(AND(ISNUMBER('Test Sample Data'!G51),'Test Sample Data'!G51&lt;$B$1, 'Test Sample Data'!G51&gt;0),'Test Sample Data'!G51,$B$1),"")</f>
        <v/>
      </c>
      <c r="H52" s="60" t="str">
        <f>IF(SUM('Test Sample Data'!H$3:H$98)&gt;10,IF(AND(ISNUMBER('Test Sample Data'!H51),'Test Sample Data'!H51&lt;$B$1, 'Test Sample Data'!H51&gt;0),'Test Sample Data'!H51,$B$1),"")</f>
        <v/>
      </c>
      <c r="I52" s="60" t="str">
        <f>IF(SUM('Test Sample Data'!I$3:I$98)&gt;10,IF(AND(ISNUMBER('Test Sample Data'!I51),'Test Sample Data'!I51&lt;$B$1, 'Test Sample Data'!I51&gt;0),'Test Sample Data'!I51,$B$1),"")</f>
        <v/>
      </c>
      <c r="J52" s="60" t="str">
        <f>IF(SUM('Test Sample Data'!J$3:J$98)&gt;10,IF(AND(ISNUMBER('Test Sample Data'!J51),'Test Sample Data'!J51&lt;$B$1, 'Test Sample Data'!J51&gt;0),'Test Sample Data'!J51,$B$1),"")</f>
        <v/>
      </c>
      <c r="K52" s="60" t="str">
        <f>IF(SUM('Test Sample Data'!K$3:K$98)&gt;10,IF(AND(ISNUMBER('Test Sample Data'!K51),'Test Sample Data'!K51&lt;$B$1, 'Test Sample Data'!K51&gt;0),'Test Sample Data'!K51,$B$1),"")</f>
        <v/>
      </c>
      <c r="L52" s="60" t="str">
        <f>IF(SUM('Test Sample Data'!L$3:L$98)&gt;10,IF(AND(ISNUMBER('Test Sample Data'!L51),'Test Sample Data'!L51&lt;$B$1, 'Test Sample Data'!L51&gt;0),'Test Sample Data'!L51,$B$1),"")</f>
        <v/>
      </c>
      <c r="M52" s="60" t="str">
        <f>IF(SUM('Test Sample Data'!M$3:M$98)&gt;10,IF(AND(ISNUMBER('Test Sample Data'!M51),'Test Sample Data'!M51&lt;$B$1, 'Test Sample Data'!M51&gt;0),'Test Sample Data'!M51,$B$1),"")</f>
        <v/>
      </c>
      <c r="N52" s="60" t="str">
        <f>'Gene Table'!D51</f>
        <v>NM_000612</v>
      </c>
      <c r="O52" s="57" t="s">
        <v>1791</v>
      </c>
      <c r="P52" s="60">
        <f>IF(SUM('Control Sample Data'!D$3:D$98)&gt;10,IF(AND(ISNUMBER('Control Sample Data'!D51),'Control Sample Data'!D51&lt;$B$1, 'Control Sample Data'!D51&gt;0),'Control Sample Data'!D51,$B$1),"")</f>
        <v>27.59</v>
      </c>
      <c r="Q52" s="60">
        <f>IF(SUM('Control Sample Data'!E$3:E$98)&gt;10,IF(AND(ISNUMBER('Control Sample Data'!E51),'Control Sample Data'!E51&lt;$B$1, 'Control Sample Data'!E51&gt;0),'Control Sample Data'!E51,$B$1),"")</f>
        <v>27.62</v>
      </c>
      <c r="R52" s="60">
        <f>IF(SUM('Control Sample Data'!F$3:F$98)&gt;10,IF(AND(ISNUMBER('Control Sample Data'!F51),'Control Sample Data'!F51&lt;$B$1, 'Control Sample Data'!F51&gt;0),'Control Sample Data'!F51,$B$1),"")</f>
        <v>27.78</v>
      </c>
      <c r="S52" s="60" t="str">
        <f>IF(SUM('Control Sample Data'!G$3:G$98)&gt;10,IF(AND(ISNUMBER('Control Sample Data'!G51),'Control Sample Data'!G51&lt;$B$1, 'Control Sample Data'!G51&gt;0),'Control Sample Data'!G51,$B$1),"")</f>
        <v/>
      </c>
      <c r="T52" s="60" t="str">
        <f>IF(SUM('Control Sample Data'!H$3:H$98)&gt;10,IF(AND(ISNUMBER('Control Sample Data'!H51),'Control Sample Data'!H51&lt;$B$1, 'Control Sample Data'!H51&gt;0),'Control Sample Data'!H51,$B$1),"")</f>
        <v/>
      </c>
      <c r="U52" s="60" t="str">
        <f>IF(SUM('Control Sample Data'!I$3:I$98)&gt;10,IF(AND(ISNUMBER('Control Sample Data'!I51),'Control Sample Data'!I51&lt;$B$1, 'Control Sample Data'!I51&gt;0),'Control Sample Data'!I51,$B$1),"")</f>
        <v/>
      </c>
      <c r="V52" s="60" t="str">
        <f>IF(SUM('Control Sample Data'!J$3:J$98)&gt;10,IF(AND(ISNUMBER('Control Sample Data'!J51),'Control Sample Data'!J51&lt;$B$1, 'Control Sample Data'!J51&gt;0),'Control Sample Data'!J51,$B$1),"")</f>
        <v/>
      </c>
      <c r="W52" s="60" t="str">
        <f>IF(SUM('Control Sample Data'!K$3:K$98)&gt;10,IF(AND(ISNUMBER('Control Sample Data'!K51),'Control Sample Data'!K51&lt;$B$1, 'Control Sample Data'!K51&gt;0),'Control Sample Data'!K51,$B$1),"")</f>
        <v/>
      </c>
      <c r="X52" s="60" t="str">
        <f>IF(SUM('Control Sample Data'!L$3:L$98)&gt;10,IF(AND(ISNUMBER('Control Sample Data'!L51),'Control Sample Data'!L51&lt;$B$1, 'Control Sample Data'!L51&gt;0),'Control Sample Data'!L51,$B$1),"")</f>
        <v/>
      </c>
      <c r="Y52" s="60" t="str">
        <f>IF(SUM('Control Sample Data'!M$3:M$98)&gt;10,IF(AND(ISNUMBER('Control Sample Data'!M51),'Control Sample Data'!M51&lt;$B$1, 'Control Sample Data'!M51&gt;0),'Control Sample Data'!M51,$B$1),"")</f>
        <v/>
      </c>
      <c r="AT52" s="74">
        <f t="shared" si="44"/>
        <v>2.0500000000000007</v>
      </c>
      <c r="AU52" s="74">
        <f t="shared" si="45"/>
        <v>2.125</v>
      </c>
      <c r="AV52" s="74">
        <f t="shared" si="46"/>
        <v>2.0599999999999987</v>
      </c>
      <c r="AW52" s="74" t="str">
        <f t="shared" si="47"/>
        <v/>
      </c>
      <c r="AX52" s="74" t="str">
        <f t="shared" si="48"/>
        <v/>
      </c>
      <c r="AY52" s="74" t="str">
        <f t="shared" si="49"/>
        <v/>
      </c>
      <c r="AZ52" s="74" t="str">
        <f t="shared" si="50"/>
        <v/>
      </c>
      <c r="BA52" s="74" t="str">
        <f t="shared" si="51"/>
        <v/>
      </c>
      <c r="BB52" s="74" t="str">
        <f t="shared" si="52"/>
        <v/>
      </c>
      <c r="BC52" s="74" t="str">
        <f t="shared" si="53"/>
        <v/>
      </c>
      <c r="BD52" s="74">
        <f t="shared" si="54"/>
        <v>3.3133333333333326</v>
      </c>
      <c r="BE52" s="74">
        <f t="shared" si="55"/>
        <v>3.3116666666666674</v>
      </c>
      <c r="BF52" s="74">
        <f t="shared" si="56"/>
        <v>3.375</v>
      </c>
      <c r="BG52" s="74" t="str">
        <f t="shared" si="57"/>
        <v/>
      </c>
      <c r="BH52" s="74" t="str">
        <f t="shared" si="58"/>
        <v/>
      </c>
      <c r="BI52" s="74" t="str">
        <f t="shared" si="59"/>
        <v/>
      </c>
      <c r="BJ52" s="74" t="str">
        <f t="shared" si="60"/>
        <v/>
      </c>
      <c r="BK52" s="74" t="str">
        <f t="shared" si="61"/>
        <v/>
      </c>
      <c r="BL52" s="74" t="str">
        <f t="shared" si="62"/>
        <v/>
      </c>
      <c r="BM52" s="74" t="str">
        <f t="shared" si="63"/>
        <v/>
      </c>
      <c r="BN52" s="62">
        <f t="shared" si="21"/>
        <v>2.0783333333333331</v>
      </c>
      <c r="BO52" s="62">
        <f t="shared" si="22"/>
        <v>3.3333333333333335</v>
      </c>
      <c r="BP52" s="9">
        <f t="shared" si="23"/>
        <v>0.24148408223121126</v>
      </c>
      <c r="BQ52" s="9">
        <f t="shared" si="24"/>
        <v>0.2292510108011678</v>
      </c>
      <c r="BR52" s="9">
        <f t="shared" si="25"/>
        <v>0.23981602983131631</v>
      </c>
      <c r="BS52" s="9" t="str">
        <f t="shared" si="26"/>
        <v/>
      </c>
      <c r="BT52" s="9" t="str">
        <f t="shared" si="27"/>
        <v/>
      </c>
      <c r="BU52" s="9" t="str">
        <f t="shared" si="28"/>
        <v/>
      </c>
      <c r="BV52" s="9" t="str">
        <f t="shared" si="29"/>
        <v/>
      </c>
      <c r="BW52" s="9" t="str">
        <f t="shared" si="30"/>
        <v/>
      </c>
      <c r="BX52" s="9" t="str">
        <f t="shared" si="31"/>
        <v/>
      </c>
      <c r="BY52" s="9" t="str">
        <f t="shared" si="32"/>
        <v/>
      </c>
      <c r="BZ52" s="9">
        <f t="shared" si="33"/>
        <v>0.10059752155448884</v>
      </c>
      <c r="CA52" s="9">
        <f t="shared" si="34"/>
        <v>0.10071380352271636</v>
      </c>
      <c r="CB52" s="9">
        <f t="shared" si="35"/>
        <v>9.6388176587996283E-2</v>
      </c>
      <c r="CC52" s="9" t="str">
        <f t="shared" si="36"/>
        <v/>
      </c>
      <c r="CD52" s="9" t="str">
        <f t="shared" si="37"/>
        <v/>
      </c>
      <c r="CE52" s="9" t="str">
        <f t="shared" si="38"/>
        <v/>
      </c>
      <c r="CF52" s="9" t="str">
        <f t="shared" si="39"/>
        <v/>
      </c>
      <c r="CG52" s="9" t="str">
        <f t="shared" si="40"/>
        <v/>
      </c>
      <c r="CH52" s="9" t="str">
        <f t="shared" si="41"/>
        <v/>
      </c>
      <c r="CI52" s="9" t="str">
        <f t="shared" si="42"/>
        <v/>
      </c>
    </row>
    <row r="53" spans="1:87">
      <c r="A53" s="188"/>
      <c r="B53" s="57" t="str">
        <f>IF('Gene Table'!D52="","",'Gene Table'!D52)</f>
        <v>NM_001641</v>
      </c>
      <c r="C53" s="57" t="s">
        <v>1792</v>
      </c>
      <c r="D53" s="60">
        <f>IF(SUM('Test Sample Data'!D$3:D$98)&gt;10,IF(AND(ISNUMBER('Test Sample Data'!D52),'Test Sample Data'!D52&lt;$B$1, 'Test Sample Data'!D52&gt;0),'Test Sample Data'!D52,$B$1),"")</f>
        <v>24.07</v>
      </c>
      <c r="E53" s="60">
        <f>IF(SUM('Test Sample Data'!E$3:E$98)&gt;10,IF(AND(ISNUMBER('Test Sample Data'!E52),'Test Sample Data'!E52&lt;$B$1, 'Test Sample Data'!E52&gt;0),'Test Sample Data'!E52,$B$1),"")</f>
        <v>24.15</v>
      </c>
      <c r="F53" s="60">
        <f>IF(SUM('Test Sample Data'!F$3:F$98)&gt;10,IF(AND(ISNUMBER('Test Sample Data'!F52),'Test Sample Data'!F52&lt;$B$1, 'Test Sample Data'!F52&gt;0),'Test Sample Data'!F52,$B$1),"")</f>
        <v>24.13</v>
      </c>
      <c r="G53" s="60" t="str">
        <f>IF(SUM('Test Sample Data'!G$3:G$98)&gt;10,IF(AND(ISNUMBER('Test Sample Data'!G52),'Test Sample Data'!G52&lt;$B$1, 'Test Sample Data'!G52&gt;0),'Test Sample Data'!G52,$B$1),"")</f>
        <v/>
      </c>
      <c r="H53" s="60" t="str">
        <f>IF(SUM('Test Sample Data'!H$3:H$98)&gt;10,IF(AND(ISNUMBER('Test Sample Data'!H52),'Test Sample Data'!H52&lt;$B$1, 'Test Sample Data'!H52&gt;0),'Test Sample Data'!H52,$B$1),"")</f>
        <v/>
      </c>
      <c r="I53" s="60" t="str">
        <f>IF(SUM('Test Sample Data'!I$3:I$98)&gt;10,IF(AND(ISNUMBER('Test Sample Data'!I52),'Test Sample Data'!I52&lt;$B$1, 'Test Sample Data'!I52&gt;0),'Test Sample Data'!I52,$B$1),"")</f>
        <v/>
      </c>
      <c r="J53" s="60" t="str">
        <f>IF(SUM('Test Sample Data'!J$3:J$98)&gt;10,IF(AND(ISNUMBER('Test Sample Data'!J52),'Test Sample Data'!J52&lt;$B$1, 'Test Sample Data'!J52&gt;0),'Test Sample Data'!J52,$B$1),"")</f>
        <v/>
      </c>
      <c r="K53" s="60" t="str">
        <f>IF(SUM('Test Sample Data'!K$3:K$98)&gt;10,IF(AND(ISNUMBER('Test Sample Data'!K52),'Test Sample Data'!K52&lt;$B$1, 'Test Sample Data'!K52&gt;0),'Test Sample Data'!K52,$B$1),"")</f>
        <v/>
      </c>
      <c r="L53" s="60" t="str">
        <f>IF(SUM('Test Sample Data'!L$3:L$98)&gt;10,IF(AND(ISNUMBER('Test Sample Data'!L52),'Test Sample Data'!L52&lt;$B$1, 'Test Sample Data'!L52&gt;0),'Test Sample Data'!L52,$B$1),"")</f>
        <v/>
      </c>
      <c r="M53" s="60" t="str">
        <f>IF(SUM('Test Sample Data'!M$3:M$98)&gt;10,IF(AND(ISNUMBER('Test Sample Data'!M52),'Test Sample Data'!M52&lt;$B$1, 'Test Sample Data'!M52&gt;0),'Test Sample Data'!M52,$B$1),"")</f>
        <v/>
      </c>
      <c r="N53" s="60" t="str">
        <f>'Gene Table'!D52</f>
        <v>NM_001641</v>
      </c>
      <c r="O53" s="57" t="s">
        <v>1792</v>
      </c>
      <c r="P53" s="60">
        <f>IF(SUM('Control Sample Data'!D$3:D$98)&gt;10,IF(AND(ISNUMBER('Control Sample Data'!D52),'Control Sample Data'!D52&lt;$B$1, 'Control Sample Data'!D52&gt;0),'Control Sample Data'!D52,$B$1),"")</f>
        <v>27.38</v>
      </c>
      <c r="Q53" s="60">
        <f>IF(SUM('Control Sample Data'!E$3:E$98)&gt;10,IF(AND(ISNUMBER('Control Sample Data'!E52),'Control Sample Data'!E52&lt;$B$1, 'Control Sample Data'!E52&gt;0),'Control Sample Data'!E52,$B$1),"")</f>
        <v>27.53</v>
      </c>
      <c r="R53" s="60">
        <f>IF(SUM('Control Sample Data'!F$3:F$98)&gt;10,IF(AND(ISNUMBER('Control Sample Data'!F52),'Control Sample Data'!F52&lt;$B$1, 'Control Sample Data'!F52&gt;0),'Control Sample Data'!F52,$B$1),"")</f>
        <v>27.6</v>
      </c>
      <c r="S53" s="60" t="str">
        <f>IF(SUM('Control Sample Data'!G$3:G$98)&gt;10,IF(AND(ISNUMBER('Control Sample Data'!G52),'Control Sample Data'!G52&lt;$B$1, 'Control Sample Data'!G52&gt;0),'Control Sample Data'!G52,$B$1),"")</f>
        <v/>
      </c>
      <c r="T53" s="60" t="str">
        <f>IF(SUM('Control Sample Data'!H$3:H$98)&gt;10,IF(AND(ISNUMBER('Control Sample Data'!H52),'Control Sample Data'!H52&lt;$B$1, 'Control Sample Data'!H52&gt;0),'Control Sample Data'!H52,$B$1),"")</f>
        <v/>
      </c>
      <c r="U53" s="60" t="str">
        <f>IF(SUM('Control Sample Data'!I$3:I$98)&gt;10,IF(AND(ISNUMBER('Control Sample Data'!I52),'Control Sample Data'!I52&lt;$B$1, 'Control Sample Data'!I52&gt;0),'Control Sample Data'!I52,$B$1),"")</f>
        <v/>
      </c>
      <c r="V53" s="60" t="str">
        <f>IF(SUM('Control Sample Data'!J$3:J$98)&gt;10,IF(AND(ISNUMBER('Control Sample Data'!J52),'Control Sample Data'!J52&lt;$B$1, 'Control Sample Data'!J52&gt;0),'Control Sample Data'!J52,$B$1),"")</f>
        <v/>
      </c>
      <c r="W53" s="60" t="str">
        <f>IF(SUM('Control Sample Data'!K$3:K$98)&gt;10,IF(AND(ISNUMBER('Control Sample Data'!K52),'Control Sample Data'!K52&lt;$B$1, 'Control Sample Data'!K52&gt;0),'Control Sample Data'!K52,$B$1),"")</f>
        <v/>
      </c>
      <c r="X53" s="60" t="str">
        <f>IF(SUM('Control Sample Data'!L$3:L$98)&gt;10,IF(AND(ISNUMBER('Control Sample Data'!L52),'Control Sample Data'!L52&lt;$B$1, 'Control Sample Data'!L52&gt;0),'Control Sample Data'!L52,$B$1),"")</f>
        <v/>
      </c>
      <c r="Y53" s="60" t="str">
        <f>IF(SUM('Control Sample Data'!M$3:M$98)&gt;10,IF(AND(ISNUMBER('Control Sample Data'!M52),'Control Sample Data'!M52&lt;$B$1, 'Control Sample Data'!M52&gt;0),'Control Sample Data'!M52,$B$1),"")</f>
        <v/>
      </c>
      <c r="AT53" s="74">
        <f t="shared" si="44"/>
        <v>1.0100000000000016</v>
      </c>
      <c r="AU53" s="74">
        <f t="shared" si="45"/>
        <v>1.004999999999999</v>
      </c>
      <c r="AV53" s="74">
        <f t="shared" si="46"/>
        <v>0.96999999999999886</v>
      </c>
      <c r="AW53" s="74" t="str">
        <f t="shared" si="47"/>
        <v/>
      </c>
      <c r="AX53" s="74" t="str">
        <f t="shared" si="48"/>
        <v/>
      </c>
      <c r="AY53" s="74" t="str">
        <f t="shared" si="49"/>
        <v/>
      </c>
      <c r="AZ53" s="74" t="str">
        <f t="shared" si="50"/>
        <v/>
      </c>
      <c r="BA53" s="74" t="str">
        <f t="shared" si="51"/>
        <v/>
      </c>
      <c r="BB53" s="74" t="str">
        <f t="shared" si="52"/>
        <v/>
      </c>
      <c r="BC53" s="74" t="str">
        <f t="shared" si="53"/>
        <v/>
      </c>
      <c r="BD53" s="74">
        <f t="shared" si="54"/>
        <v>3.1033333333333317</v>
      </c>
      <c r="BE53" s="74">
        <f t="shared" si="55"/>
        <v>3.2216666666666676</v>
      </c>
      <c r="BF53" s="74">
        <f t="shared" si="56"/>
        <v>3.1950000000000003</v>
      </c>
      <c r="BG53" s="74" t="str">
        <f t="shared" si="57"/>
        <v/>
      </c>
      <c r="BH53" s="74" t="str">
        <f t="shared" si="58"/>
        <v/>
      </c>
      <c r="BI53" s="74" t="str">
        <f t="shared" si="59"/>
        <v/>
      </c>
      <c r="BJ53" s="74" t="str">
        <f t="shared" si="60"/>
        <v/>
      </c>
      <c r="BK53" s="74" t="str">
        <f t="shared" si="61"/>
        <v/>
      </c>
      <c r="BL53" s="74" t="str">
        <f t="shared" si="62"/>
        <v/>
      </c>
      <c r="BM53" s="74" t="str">
        <f t="shared" si="63"/>
        <v/>
      </c>
      <c r="BN53" s="62">
        <f t="shared" si="21"/>
        <v>0.99499999999999977</v>
      </c>
      <c r="BO53" s="62">
        <f t="shared" si="22"/>
        <v>3.1733333333333333</v>
      </c>
      <c r="BP53" s="9">
        <f t="shared" si="23"/>
        <v>0.49654624771851746</v>
      </c>
      <c r="BQ53" s="9">
        <f t="shared" si="24"/>
        <v>0.49827013141393423</v>
      </c>
      <c r="BR53" s="9">
        <f t="shared" si="25"/>
        <v>0.51050606285359701</v>
      </c>
      <c r="BS53" s="9" t="str">
        <f t="shared" si="26"/>
        <v/>
      </c>
      <c r="BT53" s="9" t="str">
        <f t="shared" si="27"/>
        <v/>
      </c>
      <c r="BU53" s="9" t="str">
        <f t="shared" si="28"/>
        <v/>
      </c>
      <c r="BV53" s="9" t="str">
        <f t="shared" si="29"/>
        <v/>
      </c>
      <c r="BW53" s="9" t="str">
        <f t="shared" si="30"/>
        <v/>
      </c>
      <c r="BX53" s="9" t="str">
        <f t="shared" si="31"/>
        <v/>
      </c>
      <c r="BY53" s="9" t="str">
        <f t="shared" si="32"/>
        <v/>
      </c>
      <c r="BZ53" s="9">
        <f t="shared" si="33"/>
        <v>0.11635996451223479</v>
      </c>
      <c r="CA53" s="9">
        <f t="shared" si="34"/>
        <v>0.10719676943104543</v>
      </c>
      <c r="CB53" s="9">
        <f t="shared" si="35"/>
        <v>0.10919661198958677</v>
      </c>
      <c r="CC53" s="9" t="str">
        <f t="shared" si="36"/>
        <v/>
      </c>
      <c r="CD53" s="9" t="str">
        <f t="shared" si="37"/>
        <v/>
      </c>
      <c r="CE53" s="9" t="str">
        <f t="shared" si="38"/>
        <v/>
      </c>
      <c r="CF53" s="9" t="str">
        <f t="shared" si="39"/>
        <v/>
      </c>
      <c r="CG53" s="9" t="str">
        <f t="shared" si="40"/>
        <v/>
      </c>
      <c r="CH53" s="9" t="str">
        <f t="shared" si="41"/>
        <v/>
      </c>
      <c r="CI53" s="9" t="str">
        <f t="shared" si="42"/>
        <v/>
      </c>
    </row>
    <row r="54" spans="1:87">
      <c r="A54" s="188"/>
      <c r="B54" s="57" t="str">
        <f>IF('Gene Table'!D53="","",'Gene Table'!D53)</f>
        <v>NM_000410</v>
      </c>
      <c r="C54" s="57" t="s">
        <v>1793</v>
      </c>
      <c r="D54" s="60">
        <f>IF(SUM('Test Sample Data'!D$3:D$98)&gt;10,IF(AND(ISNUMBER('Test Sample Data'!D53),'Test Sample Data'!D53&lt;$B$1, 'Test Sample Data'!D53&gt;0),'Test Sample Data'!D53,$B$1),"")</f>
        <v>27.61</v>
      </c>
      <c r="E54" s="60">
        <f>IF(SUM('Test Sample Data'!E$3:E$98)&gt;10,IF(AND(ISNUMBER('Test Sample Data'!E53),'Test Sample Data'!E53&lt;$B$1, 'Test Sample Data'!E53&gt;0),'Test Sample Data'!E53,$B$1),"")</f>
        <v>27.81</v>
      </c>
      <c r="F54" s="60">
        <f>IF(SUM('Test Sample Data'!F$3:F$98)&gt;10,IF(AND(ISNUMBER('Test Sample Data'!F53),'Test Sample Data'!F53&lt;$B$1, 'Test Sample Data'!F53&gt;0),'Test Sample Data'!F53,$B$1),"")</f>
        <v>27.71</v>
      </c>
      <c r="G54" s="60" t="str">
        <f>IF(SUM('Test Sample Data'!G$3:G$98)&gt;10,IF(AND(ISNUMBER('Test Sample Data'!G53),'Test Sample Data'!G53&lt;$B$1, 'Test Sample Data'!G53&gt;0),'Test Sample Data'!G53,$B$1),"")</f>
        <v/>
      </c>
      <c r="H54" s="60" t="str">
        <f>IF(SUM('Test Sample Data'!H$3:H$98)&gt;10,IF(AND(ISNUMBER('Test Sample Data'!H53),'Test Sample Data'!H53&lt;$B$1, 'Test Sample Data'!H53&gt;0),'Test Sample Data'!H53,$B$1),"")</f>
        <v/>
      </c>
      <c r="I54" s="60" t="str">
        <f>IF(SUM('Test Sample Data'!I$3:I$98)&gt;10,IF(AND(ISNUMBER('Test Sample Data'!I53),'Test Sample Data'!I53&lt;$B$1, 'Test Sample Data'!I53&gt;0),'Test Sample Data'!I53,$B$1),"")</f>
        <v/>
      </c>
      <c r="J54" s="60" t="str">
        <f>IF(SUM('Test Sample Data'!J$3:J$98)&gt;10,IF(AND(ISNUMBER('Test Sample Data'!J53),'Test Sample Data'!J53&lt;$B$1, 'Test Sample Data'!J53&gt;0),'Test Sample Data'!J53,$B$1),"")</f>
        <v/>
      </c>
      <c r="K54" s="60" t="str">
        <f>IF(SUM('Test Sample Data'!K$3:K$98)&gt;10,IF(AND(ISNUMBER('Test Sample Data'!K53),'Test Sample Data'!K53&lt;$B$1, 'Test Sample Data'!K53&gt;0),'Test Sample Data'!K53,$B$1),"")</f>
        <v/>
      </c>
      <c r="L54" s="60" t="str">
        <f>IF(SUM('Test Sample Data'!L$3:L$98)&gt;10,IF(AND(ISNUMBER('Test Sample Data'!L53),'Test Sample Data'!L53&lt;$B$1, 'Test Sample Data'!L53&gt;0),'Test Sample Data'!L53,$B$1),"")</f>
        <v/>
      </c>
      <c r="M54" s="60" t="str">
        <f>IF(SUM('Test Sample Data'!M$3:M$98)&gt;10,IF(AND(ISNUMBER('Test Sample Data'!M53),'Test Sample Data'!M53&lt;$B$1, 'Test Sample Data'!M53&gt;0),'Test Sample Data'!M53,$B$1),"")</f>
        <v/>
      </c>
      <c r="N54" s="60" t="str">
        <f>'Gene Table'!D53</f>
        <v>NM_000410</v>
      </c>
      <c r="O54" s="57" t="s">
        <v>1793</v>
      </c>
      <c r="P54" s="60">
        <f>IF(SUM('Control Sample Data'!D$3:D$98)&gt;10,IF(AND(ISNUMBER('Control Sample Data'!D53),'Control Sample Data'!D53&lt;$B$1, 'Control Sample Data'!D53&gt;0),'Control Sample Data'!D53,$B$1),"")</f>
        <v>28.59</v>
      </c>
      <c r="Q54" s="60">
        <f>IF(SUM('Control Sample Data'!E$3:E$98)&gt;10,IF(AND(ISNUMBER('Control Sample Data'!E53),'Control Sample Data'!E53&lt;$B$1, 'Control Sample Data'!E53&gt;0),'Control Sample Data'!E53,$B$1),"")</f>
        <v>28.6</v>
      </c>
      <c r="R54" s="60">
        <f>IF(SUM('Control Sample Data'!F$3:F$98)&gt;10,IF(AND(ISNUMBER('Control Sample Data'!F53),'Control Sample Data'!F53&lt;$B$1, 'Control Sample Data'!F53&gt;0),'Control Sample Data'!F53,$B$1),"")</f>
        <v>28.69</v>
      </c>
      <c r="S54" s="60" t="str">
        <f>IF(SUM('Control Sample Data'!G$3:G$98)&gt;10,IF(AND(ISNUMBER('Control Sample Data'!G53),'Control Sample Data'!G53&lt;$B$1, 'Control Sample Data'!G53&gt;0),'Control Sample Data'!G53,$B$1),"")</f>
        <v/>
      </c>
      <c r="T54" s="60" t="str">
        <f>IF(SUM('Control Sample Data'!H$3:H$98)&gt;10,IF(AND(ISNUMBER('Control Sample Data'!H53),'Control Sample Data'!H53&lt;$B$1, 'Control Sample Data'!H53&gt;0),'Control Sample Data'!H53,$B$1),"")</f>
        <v/>
      </c>
      <c r="U54" s="60" t="str">
        <f>IF(SUM('Control Sample Data'!I$3:I$98)&gt;10,IF(AND(ISNUMBER('Control Sample Data'!I53),'Control Sample Data'!I53&lt;$B$1, 'Control Sample Data'!I53&gt;0),'Control Sample Data'!I53,$B$1),"")</f>
        <v/>
      </c>
      <c r="V54" s="60" t="str">
        <f>IF(SUM('Control Sample Data'!J$3:J$98)&gt;10,IF(AND(ISNUMBER('Control Sample Data'!J53),'Control Sample Data'!J53&lt;$B$1, 'Control Sample Data'!J53&gt;0),'Control Sample Data'!J53,$B$1),"")</f>
        <v/>
      </c>
      <c r="W54" s="60" t="str">
        <f>IF(SUM('Control Sample Data'!K$3:K$98)&gt;10,IF(AND(ISNUMBER('Control Sample Data'!K53),'Control Sample Data'!K53&lt;$B$1, 'Control Sample Data'!K53&gt;0),'Control Sample Data'!K53,$B$1),"")</f>
        <v/>
      </c>
      <c r="X54" s="60" t="str">
        <f>IF(SUM('Control Sample Data'!L$3:L$98)&gt;10,IF(AND(ISNUMBER('Control Sample Data'!L53),'Control Sample Data'!L53&lt;$B$1, 'Control Sample Data'!L53&gt;0),'Control Sample Data'!L53,$B$1),"")</f>
        <v/>
      </c>
      <c r="Y54" s="60" t="str">
        <f>IF(SUM('Control Sample Data'!M$3:M$98)&gt;10,IF(AND(ISNUMBER('Control Sample Data'!M53),'Control Sample Data'!M53&lt;$B$1, 'Control Sample Data'!M53&gt;0),'Control Sample Data'!M53,$B$1),"")</f>
        <v/>
      </c>
      <c r="AT54" s="74">
        <f t="shared" si="44"/>
        <v>4.5500000000000007</v>
      </c>
      <c r="AU54" s="74">
        <f t="shared" si="45"/>
        <v>4.6649999999999991</v>
      </c>
      <c r="AV54" s="74">
        <f t="shared" si="46"/>
        <v>4.5500000000000007</v>
      </c>
      <c r="AW54" s="74" t="str">
        <f t="shared" si="47"/>
        <v/>
      </c>
      <c r="AX54" s="74" t="str">
        <f t="shared" si="48"/>
        <v/>
      </c>
      <c r="AY54" s="74" t="str">
        <f t="shared" si="49"/>
        <v/>
      </c>
      <c r="AZ54" s="74" t="str">
        <f t="shared" si="50"/>
        <v/>
      </c>
      <c r="BA54" s="74" t="str">
        <f t="shared" si="51"/>
        <v/>
      </c>
      <c r="BB54" s="74" t="str">
        <f t="shared" si="52"/>
        <v/>
      </c>
      <c r="BC54" s="74" t="str">
        <f t="shared" si="53"/>
        <v/>
      </c>
      <c r="BD54" s="74">
        <f t="shared" si="54"/>
        <v>4.3133333333333326</v>
      </c>
      <c r="BE54" s="74">
        <f t="shared" si="55"/>
        <v>4.2916666666666679</v>
      </c>
      <c r="BF54" s="74">
        <f t="shared" si="56"/>
        <v>4.2850000000000001</v>
      </c>
      <c r="BG54" s="74" t="str">
        <f t="shared" si="57"/>
        <v/>
      </c>
      <c r="BH54" s="74" t="str">
        <f t="shared" si="58"/>
        <v/>
      </c>
      <c r="BI54" s="74" t="str">
        <f t="shared" si="59"/>
        <v/>
      </c>
      <c r="BJ54" s="74" t="str">
        <f t="shared" si="60"/>
        <v/>
      </c>
      <c r="BK54" s="74" t="str">
        <f t="shared" si="61"/>
        <v/>
      </c>
      <c r="BL54" s="74" t="str">
        <f t="shared" si="62"/>
        <v/>
      </c>
      <c r="BM54" s="74" t="str">
        <f t="shared" si="63"/>
        <v/>
      </c>
      <c r="BN54" s="62">
        <f t="shared" si="21"/>
        <v>4.5883333333333338</v>
      </c>
      <c r="BO54" s="62">
        <f t="shared" si="22"/>
        <v>4.2966666666666669</v>
      </c>
      <c r="BP54" s="9">
        <f t="shared" si="23"/>
        <v>4.2688758023574837E-2</v>
      </c>
      <c r="BQ54" s="9">
        <f t="shared" si="24"/>
        <v>3.9418044025976574E-2</v>
      </c>
      <c r="BR54" s="9">
        <f t="shared" si="25"/>
        <v>4.2688758023574837E-2</v>
      </c>
      <c r="BS54" s="9" t="str">
        <f t="shared" si="26"/>
        <v/>
      </c>
      <c r="BT54" s="9" t="str">
        <f t="shared" si="27"/>
        <v/>
      </c>
      <c r="BU54" s="9" t="str">
        <f t="shared" si="28"/>
        <v/>
      </c>
      <c r="BV54" s="9" t="str">
        <f t="shared" si="29"/>
        <v/>
      </c>
      <c r="BW54" s="9" t="str">
        <f t="shared" si="30"/>
        <v/>
      </c>
      <c r="BX54" s="9" t="str">
        <f t="shared" si="31"/>
        <v/>
      </c>
      <c r="BY54" s="9" t="str">
        <f t="shared" si="32"/>
        <v/>
      </c>
      <c r="BZ54" s="9">
        <f t="shared" si="33"/>
        <v>5.029876077724442E-2</v>
      </c>
      <c r="CA54" s="9">
        <f t="shared" si="34"/>
        <v>5.1059857913784319E-2</v>
      </c>
      <c r="CB54" s="9">
        <f t="shared" si="35"/>
        <v>5.129635055065615E-2</v>
      </c>
      <c r="CC54" s="9" t="str">
        <f t="shared" si="36"/>
        <v/>
      </c>
      <c r="CD54" s="9" t="str">
        <f t="shared" si="37"/>
        <v/>
      </c>
      <c r="CE54" s="9" t="str">
        <f t="shared" si="38"/>
        <v/>
      </c>
      <c r="CF54" s="9" t="str">
        <f t="shared" si="39"/>
        <v/>
      </c>
      <c r="CG54" s="9" t="str">
        <f t="shared" si="40"/>
        <v/>
      </c>
      <c r="CH54" s="9" t="str">
        <f t="shared" si="41"/>
        <v/>
      </c>
      <c r="CI54" s="9" t="str">
        <f t="shared" si="42"/>
        <v/>
      </c>
    </row>
    <row r="55" spans="1:87">
      <c r="A55" s="188"/>
      <c r="B55" s="57" t="str">
        <f>IF('Gene Table'!D54="","",'Gene Table'!D54)</f>
        <v>NM_000179</v>
      </c>
      <c r="C55" s="57" t="s">
        <v>1794</v>
      </c>
      <c r="D55" s="60">
        <f>IF(SUM('Test Sample Data'!D$3:D$98)&gt;10,IF(AND(ISNUMBER('Test Sample Data'!D54),'Test Sample Data'!D54&lt;$B$1, 'Test Sample Data'!D54&gt;0),'Test Sample Data'!D54,$B$1),"")</f>
        <v>26.2</v>
      </c>
      <c r="E55" s="60">
        <f>IF(SUM('Test Sample Data'!E$3:E$98)&gt;10,IF(AND(ISNUMBER('Test Sample Data'!E54),'Test Sample Data'!E54&lt;$B$1, 'Test Sample Data'!E54&gt;0),'Test Sample Data'!E54,$B$1),"")</f>
        <v>26.16</v>
      </c>
      <c r="F55" s="60">
        <f>IF(SUM('Test Sample Data'!F$3:F$98)&gt;10,IF(AND(ISNUMBER('Test Sample Data'!F54),'Test Sample Data'!F54&lt;$B$1, 'Test Sample Data'!F54&gt;0),'Test Sample Data'!F54,$B$1),"")</f>
        <v>26.18</v>
      </c>
      <c r="G55" s="60" t="str">
        <f>IF(SUM('Test Sample Data'!G$3:G$98)&gt;10,IF(AND(ISNUMBER('Test Sample Data'!G54),'Test Sample Data'!G54&lt;$B$1, 'Test Sample Data'!G54&gt;0),'Test Sample Data'!G54,$B$1),"")</f>
        <v/>
      </c>
      <c r="H55" s="60" t="str">
        <f>IF(SUM('Test Sample Data'!H$3:H$98)&gt;10,IF(AND(ISNUMBER('Test Sample Data'!H54),'Test Sample Data'!H54&lt;$B$1, 'Test Sample Data'!H54&gt;0),'Test Sample Data'!H54,$B$1),"")</f>
        <v/>
      </c>
      <c r="I55" s="60" t="str">
        <f>IF(SUM('Test Sample Data'!I$3:I$98)&gt;10,IF(AND(ISNUMBER('Test Sample Data'!I54),'Test Sample Data'!I54&lt;$B$1, 'Test Sample Data'!I54&gt;0),'Test Sample Data'!I54,$B$1),"")</f>
        <v/>
      </c>
      <c r="J55" s="60" t="str">
        <f>IF(SUM('Test Sample Data'!J$3:J$98)&gt;10,IF(AND(ISNUMBER('Test Sample Data'!J54),'Test Sample Data'!J54&lt;$B$1, 'Test Sample Data'!J54&gt;0),'Test Sample Data'!J54,$B$1),"")</f>
        <v/>
      </c>
      <c r="K55" s="60" t="str">
        <f>IF(SUM('Test Sample Data'!K$3:K$98)&gt;10,IF(AND(ISNUMBER('Test Sample Data'!K54),'Test Sample Data'!K54&lt;$B$1, 'Test Sample Data'!K54&gt;0),'Test Sample Data'!K54,$B$1),"")</f>
        <v/>
      </c>
      <c r="L55" s="60" t="str">
        <f>IF(SUM('Test Sample Data'!L$3:L$98)&gt;10,IF(AND(ISNUMBER('Test Sample Data'!L54),'Test Sample Data'!L54&lt;$B$1, 'Test Sample Data'!L54&gt;0),'Test Sample Data'!L54,$B$1),"")</f>
        <v/>
      </c>
      <c r="M55" s="60" t="str">
        <f>IF(SUM('Test Sample Data'!M$3:M$98)&gt;10,IF(AND(ISNUMBER('Test Sample Data'!M54),'Test Sample Data'!M54&lt;$B$1, 'Test Sample Data'!M54&gt;0),'Test Sample Data'!M54,$B$1),"")</f>
        <v/>
      </c>
      <c r="N55" s="60" t="str">
        <f>'Gene Table'!D54</f>
        <v>NM_000179</v>
      </c>
      <c r="O55" s="57" t="s">
        <v>1794</v>
      </c>
      <c r="P55" s="60">
        <f>IF(SUM('Control Sample Data'!D$3:D$98)&gt;10,IF(AND(ISNUMBER('Control Sample Data'!D54),'Control Sample Data'!D54&lt;$B$1, 'Control Sample Data'!D54&gt;0),'Control Sample Data'!D54,$B$1),"")</f>
        <v>26.91</v>
      </c>
      <c r="Q55" s="60">
        <f>IF(SUM('Control Sample Data'!E$3:E$98)&gt;10,IF(AND(ISNUMBER('Control Sample Data'!E54),'Control Sample Data'!E54&lt;$B$1, 'Control Sample Data'!E54&gt;0),'Control Sample Data'!E54,$B$1),"")</f>
        <v>26.96</v>
      </c>
      <c r="R55" s="60">
        <f>IF(SUM('Control Sample Data'!F$3:F$98)&gt;10,IF(AND(ISNUMBER('Control Sample Data'!F54),'Control Sample Data'!F54&lt;$B$1, 'Control Sample Data'!F54&gt;0),'Control Sample Data'!F54,$B$1),"")</f>
        <v>27.14</v>
      </c>
      <c r="S55" s="60" t="str">
        <f>IF(SUM('Control Sample Data'!G$3:G$98)&gt;10,IF(AND(ISNUMBER('Control Sample Data'!G54),'Control Sample Data'!G54&lt;$B$1, 'Control Sample Data'!G54&gt;0),'Control Sample Data'!G54,$B$1),"")</f>
        <v/>
      </c>
      <c r="T55" s="60" t="str">
        <f>IF(SUM('Control Sample Data'!H$3:H$98)&gt;10,IF(AND(ISNUMBER('Control Sample Data'!H54),'Control Sample Data'!H54&lt;$B$1, 'Control Sample Data'!H54&gt;0),'Control Sample Data'!H54,$B$1),"")</f>
        <v/>
      </c>
      <c r="U55" s="60" t="str">
        <f>IF(SUM('Control Sample Data'!I$3:I$98)&gt;10,IF(AND(ISNUMBER('Control Sample Data'!I54),'Control Sample Data'!I54&lt;$B$1, 'Control Sample Data'!I54&gt;0),'Control Sample Data'!I54,$B$1),"")</f>
        <v/>
      </c>
      <c r="V55" s="60" t="str">
        <f>IF(SUM('Control Sample Data'!J$3:J$98)&gt;10,IF(AND(ISNUMBER('Control Sample Data'!J54),'Control Sample Data'!J54&lt;$B$1, 'Control Sample Data'!J54&gt;0),'Control Sample Data'!J54,$B$1),"")</f>
        <v/>
      </c>
      <c r="W55" s="60" t="str">
        <f>IF(SUM('Control Sample Data'!K$3:K$98)&gt;10,IF(AND(ISNUMBER('Control Sample Data'!K54),'Control Sample Data'!K54&lt;$B$1, 'Control Sample Data'!K54&gt;0),'Control Sample Data'!K54,$B$1),"")</f>
        <v/>
      </c>
      <c r="X55" s="60" t="str">
        <f>IF(SUM('Control Sample Data'!L$3:L$98)&gt;10,IF(AND(ISNUMBER('Control Sample Data'!L54),'Control Sample Data'!L54&lt;$B$1, 'Control Sample Data'!L54&gt;0),'Control Sample Data'!L54,$B$1),"")</f>
        <v/>
      </c>
      <c r="Y55" s="60" t="str">
        <f>IF(SUM('Control Sample Data'!M$3:M$98)&gt;10,IF(AND(ISNUMBER('Control Sample Data'!M54),'Control Sample Data'!M54&lt;$B$1, 'Control Sample Data'!M54&gt;0),'Control Sample Data'!M54,$B$1),"")</f>
        <v/>
      </c>
      <c r="AT55" s="74">
        <f t="shared" si="44"/>
        <v>3.1400000000000006</v>
      </c>
      <c r="AU55" s="74">
        <f t="shared" si="45"/>
        <v>3.0150000000000006</v>
      </c>
      <c r="AV55" s="74">
        <f t="shared" si="46"/>
        <v>3.0199999999999996</v>
      </c>
      <c r="AW55" s="74" t="str">
        <f t="shared" si="47"/>
        <v/>
      </c>
      <c r="AX55" s="74" t="str">
        <f t="shared" si="48"/>
        <v/>
      </c>
      <c r="AY55" s="74" t="str">
        <f t="shared" si="49"/>
        <v/>
      </c>
      <c r="AZ55" s="74" t="str">
        <f t="shared" si="50"/>
        <v/>
      </c>
      <c r="BA55" s="74" t="str">
        <f t="shared" si="51"/>
        <v/>
      </c>
      <c r="BB55" s="74" t="str">
        <f t="shared" si="52"/>
        <v/>
      </c>
      <c r="BC55" s="74" t="str">
        <f t="shared" si="53"/>
        <v/>
      </c>
      <c r="BD55" s="74">
        <f t="shared" si="54"/>
        <v>2.6333333333333329</v>
      </c>
      <c r="BE55" s="74">
        <f t="shared" si="55"/>
        <v>2.6516666666666673</v>
      </c>
      <c r="BF55" s="74">
        <f t="shared" si="56"/>
        <v>2.7349999999999994</v>
      </c>
      <c r="BG55" s="74" t="str">
        <f t="shared" si="57"/>
        <v/>
      </c>
      <c r="BH55" s="74" t="str">
        <f t="shared" si="58"/>
        <v/>
      </c>
      <c r="BI55" s="74" t="str">
        <f t="shared" si="59"/>
        <v/>
      </c>
      <c r="BJ55" s="74" t="str">
        <f t="shared" si="60"/>
        <v/>
      </c>
      <c r="BK55" s="74" t="str">
        <f t="shared" si="61"/>
        <v/>
      </c>
      <c r="BL55" s="74" t="str">
        <f t="shared" si="62"/>
        <v/>
      </c>
      <c r="BM55" s="74" t="str">
        <f t="shared" si="63"/>
        <v/>
      </c>
      <c r="BN55" s="62">
        <f t="shared" si="21"/>
        <v>3.0583333333333336</v>
      </c>
      <c r="BO55" s="62">
        <f t="shared" si="22"/>
        <v>2.6733333333333333</v>
      </c>
      <c r="BP55" s="9">
        <f t="shared" si="23"/>
        <v>0.11343989441464507</v>
      </c>
      <c r="BQ55" s="9">
        <f t="shared" si="24"/>
        <v>0.12370708205190084</v>
      </c>
      <c r="BR55" s="9">
        <f t="shared" si="25"/>
        <v>0.12327908806166996</v>
      </c>
      <c r="BS55" s="9" t="str">
        <f t="shared" si="26"/>
        <v/>
      </c>
      <c r="BT55" s="9" t="str">
        <f t="shared" si="27"/>
        <v/>
      </c>
      <c r="BU55" s="9" t="str">
        <f t="shared" si="28"/>
        <v/>
      </c>
      <c r="BV55" s="9" t="str">
        <f t="shared" si="29"/>
        <v/>
      </c>
      <c r="BW55" s="9" t="str">
        <f t="shared" si="30"/>
        <v/>
      </c>
      <c r="BX55" s="9" t="str">
        <f t="shared" si="31"/>
        <v/>
      </c>
      <c r="BY55" s="9" t="str">
        <f t="shared" si="32"/>
        <v/>
      </c>
      <c r="BZ55" s="9">
        <f t="shared" si="33"/>
        <v>0.16117128855494744</v>
      </c>
      <c r="CA55" s="9">
        <f t="shared" si="34"/>
        <v>0.15913613091567452</v>
      </c>
      <c r="CB55" s="9">
        <f t="shared" si="35"/>
        <v>0.1502045061908564</v>
      </c>
      <c r="CC55" s="9" t="str">
        <f t="shared" si="36"/>
        <v/>
      </c>
      <c r="CD55" s="9" t="str">
        <f t="shared" si="37"/>
        <v/>
      </c>
      <c r="CE55" s="9" t="str">
        <f t="shared" si="38"/>
        <v/>
      </c>
      <c r="CF55" s="9" t="str">
        <f t="shared" si="39"/>
        <v/>
      </c>
      <c r="CG55" s="9" t="str">
        <f t="shared" si="40"/>
        <v/>
      </c>
      <c r="CH55" s="9" t="str">
        <f t="shared" si="41"/>
        <v/>
      </c>
      <c r="CI55" s="9" t="str">
        <f t="shared" si="42"/>
        <v/>
      </c>
    </row>
    <row r="56" spans="1:87">
      <c r="A56" s="188"/>
      <c r="B56" s="57" t="str">
        <f>IF('Gene Table'!D55="","",'Gene Table'!D55)</f>
        <v>NM_001020825</v>
      </c>
      <c r="C56" s="57" t="s">
        <v>1795</v>
      </c>
      <c r="D56" s="60">
        <f>IF(SUM('Test Sample Data'!D$3:D$98)&gt;10,IF(AND(ISNUMBER('Test Sample Data'!D55),'Test Sample Data'!D55&lt;$B$1, 'Test Sample Data'!D55&gt;0),'Test Sample Data'!D55,$B$1),"")</f>
        <v>24.42</v>
      </c>
      <c r="E56" s="60">
        <f>IF(SUM('Test Sample Data'!E$3:E$98)&gt;10,IF(AND(ISNUMBER('Test Sample Data'!E55),'Test Sample Data'!E55&lt;$B$1, 'Test Sample Data'!E55&gt;0),'Test Sample Data'!E55,$B$1),"")</f>
        <v>24.52</v>
      </c>
      <c r="F56" s="60">
        <f>IF(SUM('Test Sample Data'!F$3:F$98)&gt;10,IF(AND(ISNUMBER('Test Sample Data'!F55),'Test Sample Data'!F55&lt;$B$1, 'Test Sample Data'!F55&gt;0),'Test Sample Data'!F55,$B$1),"")</f>
        <v>24.53</v>
      </c>
      <c r="G56" s="60" t="str">
        <f>IF(SUM('Test Sample Data'!G$3:G$98)&gt;10,IF(AND(ISNUMBER('Test Sample Data'!G55),'Test Sample Data'!G55&lt;$B$1, 'Test Sample Data'!G55&gt;0),'Test Sample Data'!G55,$B$1),"")</f>
        <v/>
      </c>
      <c r="H56" s="60" t="str">
        <f>IF(SUM('Test Sample Data'!H$3:H$98)&gt;10,IF(AND(ISNUMBER('Test Sample Data'!H55),'Test Sample Data'!H55&lt;$B$1, 'Test Sample Data'!H55&gt;0),'Test Sample Data'!H55,$B$1),"")</f>
        <v/>
      </c>
      <c r="I56" s="60" t="str">
        <f>IF(SUM('Test Sample Data'!I$3:I$98)&gt;10,IF(AND(ISNUMBER('Test Sample Data'!I55),'Test Sample Data'!I55&lt;$B$1, 'Test Sample Data'!I55&gt;0),'Test Sample Data'!I55,$B$1),"")</f>
        <v/>
      </c>
      <c r="J56" s="60" t="str">
        <f>IF(SUM('Test Sample Data'!J$3:J$98)&gt;10,IF(AND(ISNUMBER('Test Sample Data'!J55),'Test Sample Data'!J55&lt;$B$1, 'Test Sample Data'!J55&gt;0),'Test Sample Data'!J55,$B$1),"")</f>
        <v/>
      </c>
      <c r="K56" s="60" t="str">
        <f>IF(SUM('Test Sample Data'!K$3:K$98)&gt;10,IF(AND(ISNUMBER('Test Sample Data'!K55),'Test Sample Data'!K55&lt;$B$1, 'Test Sample Data'!K55&gt;0),'Test Sample Data'!K55,$B$1),"")</f>
        <v/>
      </c>
      <c r="L56" s="60" t="str">
        <f>IF(SUM('Test Sample Data'!L$3:L$98)&gt;10,IF(AND(ISNUMBER('Test Sample Data'!L55),'Test Sample Data'!L55&lt;$B$1, 'Test Sample Data'!L55&gt;0),'Test Sample Data'!L55,$B$1),"")</f>
        <v/>
      </c>
      <c r="M56" s="60" t="str">
        <f>IF(SUM('Test Sample Data'!M$3:M$98)&gt;10,IF(AND(ISNUMBER('Test Sample Data'!M55),'Test Sample Data'!M55&lt;$B$1, 'Test Sample Data'!M55&gt;0),'Test Sample Data'!M55,$B$1),"")</f>
        <v/>
      </c>
      <c r="N56" s="60" t="str">
        <f>'Gene Table'!D55</f>
        <v>NM_001020825</v>
      </c>
      <c r="O56" s="57" t="s">
        <v>1795</v>
      </c>
      <c r="P56" s="60">
        <f>IF(SUM('Control Sample Data'!D$3:D$98)&gt;10,IF(AND(ISNUMBER('Control Sample Data'!D55),'Control Sample Data'!D55&lt;$B$1, 'Control Sample Data'!D55&gt;0),'Control Sample Data'!D55,$B$1),"")</f>
        <v>27.07</v>
      </c>
      <c r="Q56" s="60">
        <f>IF(SUM('Control Sample Data'!E$3:E$98)&gt;10,IF(AND(ISNUMBER('Control Sample Data'!E55),'Control Sample Data'!E55&lt;$B$1, 'Control Sample Data'!E55&gt;0),'Control Sample Data'!E55,$B$1),"")</f>
        <v>27.07</v>
      </c>
      <c r="R56" s="60">
        <f>IF(SUM('Control Sample Data'!F$3:F$98)&gt;10,IF(AND(ISNUMBER('Control Sample Data'!F55),'Control Sample Data'!F55&lt;$B$1, 'Control Sample Data'!F55&gt;0),'Control Sample Data'!F55,$B$1),"")</f>
        <v>27.16</v>
      </c>
      <c r="S56" s="60" t="str">
        <f>IF(SUM('Control Sample Data'!G$3:G$98)&gt;10,IF(AND(ISNUMBER('Control Sample Data'!G55),'Control Sample Data'!G55&lt;$B$1, 'Control Sample Data'!G55&gt;0),'Control Sample Data'!G55,$B$1),"")</f>
        <v/>
      </c>
      <c r="T56" s="60" t="str">
        <f>IF(SUM('Control Sample Data'!H$3:H$98)&gt;10,IF(AND(ISNUMBER('Control Sample Data'!H55),'Control Sample Data'!H55&lt;$B$1, 'Control Sample Data'!H55&gt;0),'Control Sample Data'!H55,$B$1),"")</f>
        <v/>
      </c>
      <c r="U56" s="60" t="str">
        <f>IF(SUM('Control Sample Data'!I$3:I$98)&gt;10,IF(AND(ISNUMBER('Control Sample Data'!I55),'Control Sample Data'!I55&lt;$B$1, 'Control Sample Data'!I55&gt;0),'Control Sample Data'!I55,$B$1),"")</f>
        <v/>
      </c>
      <c r="V56" s="60" t="str">
        <f>IF(SUM('Control Sample Data'!J$3:J$98)&gt;10,IF(AND(ISNUMBER('Control Sample Data'!J55),'Control Sample Data'!J55&lt;$B$1, 'Control Sample Data'!J55&gt;0),'Control Sample Data'!J55,$B$1),"")</f>
        <v/>
      </c>
      <c r="W56" s="60" t="str">
        <f>IF(SUM('Control Sample Data'!K$3:K$98)&gt;10,IF(AND(ISNUMBER('Control Sample Data'!K55),'Control Sample Data'!K55&lt;$B$1, 'Control Sample Data'!K55&gt;0),'Control Sample Data'!K55,$B$1),"")</f>
        <v/>
      </c>
      <c r="X56" s="60" t="str">
        <f>IF(SUM('Control Sample Data'!L$3:L$98)&gt;10,IF(AND(ISNUMBER('Control Sample Data'!L55),'Control Sample Data'!L55&lt;$B$1, 'Control Sample Data'!L55&gt;0),'Control Sample Data'!L55,$B$1),"")</f>
        <v/>
      </c>
      <c r="Y56" s="60" t="str">
        <f>IF(SUM('Control Sample Data'!M$3:M$98)&gt;10,IF(AND(ISNUMBER('Control Sample Data'!M55),'Control Sample Data'!M55&lt;$B$1, 'Control Sample Data'!M55&gt;0),'Control Sample Data'!M55,$B$1),"")</f>
        <v/>
      </c>
      <c r="AT56" s="74">
        <f t="shared" si="44"/>
        <v>1.360000000000003</v>
      </c>
      <c r="AU56" s="74">
        <f t="shared" si="45"/>
        <v>1.375</v>
      </c>
      <c r="AV56" s="74">
        <f t="shared" si="46"/>
        <v>1.370000000000001</v>
      </c>
      <c r="AW56" s="74" t="str">
        <f t="shared" si="47"/>
        <v/>
      </c>
      <c r="AX56" s="74" t="str">
        <f t="shared" si="48"/>
        <v/>
      </c>
      <c r="AY56" s="74" t="str">
        <f t="shared" si="49"/>
        <v/>
      </c>
      <c r="AZ56" s="74" t="str">
        <f t="shared" si="50"/>
        <v/>
      </c>
      <c r="BA56" s="74" t="str">
        <f t="shared" si="51"/>
        <v/>
      </c>
      <c r="BB56" s="74" t="str">
        <f t="shared" si="52"/>
        <v/>
      </c>
      <c r="BC56" s="74" t="str">
        <f t="shared" si="53"/>
        <v/>
      </c>
      <c r="BD56" s="74">
        <f t="shared" si="54"/>
        <v>2.793333333333333</v>
      </c>
      <c r="BE56" s="74">
        <f t="shared" si="55"/>
        <v>2.7616666666666667</v>
      </c>
      <c r="BF56" s="74">
        <f t="shared" si="56"/>
        <v>2.754999999999999</v>
      </c>
      <c r="BG56" s="74" t="str">
        <f t="shared" si="57"/>
        <v/>
      </c>
      <c r="BH56" s="74" t="str">
        <f t="shared" si="58"/>
        <v/>
      </c>
      <c r="BI56" s="74" t="str">
        <f t="shared" si="59"/>
        <v/>
      </c>
      <c r="BJ56" s="74" t="str">
        <f t="shared" si="60"/>
        <v/>
      </c>
      <c r="BK56" s="74" t="str">
        <f t="shared" si="61"/>
        <v/>
      </c>
      <c r="BL56" s="74" t="str">
        <f t="shared" si="62"/>
        <v/>
      </c>
      <c r="BM56" s="74" t="str">
        <f t="shared" si="63"/>
        <v/>
      </c>
      <c r="BN56" s="62">
        <f t="shared" si="21"/>
        <v>1.3683333333333347</v>
      </c>
      <c r="BO56" s="62">
        <f t="shared" si="22"/>
        <v>2.7699999999999996</v>
      </c>
      <c r="BP56" s="9">
        <f t="shared" si="23"/>
        <v>0.38958228983024912</v>
      </c>
      <c r="BQ56" s="9">
        <f t="shared" si="24"/>
        <v>0.38555270635198519</v>
      </c>
      <c r="BR56" s="9">
        <f t="shared" si="25"/>
        <v>0.38689124838559719</v>
      </c>
      <c r="BS56" s="9" t="str">
        <f t="shared" si="26"/>
        <v/>
      </c>
      <c r="BT56" s="9" t="str">
        <f t="shared" si="27"/>
        <v/>
      </c>
      <c r="BU56" s="9" t="str">
        <f t="shared" si="28"/>
        <v/>
      </c>
      <c r="BV56" s="9" t="str">
        <f t="shared" si="29"/>
        <v/>
      </c>
      <c r="BW56" s="9" t="str">
        <f t="shared" si="30"/>
        <v/>
      </c>
      <c r="BX56" s="9" t="str">
        <f t="shared" si="31"/>
        <v/>
      </c>
      <c r="BY56" s="9" t="str">
        <f t="shared" si="32"/>
        <v/>
      </c>
      <c r="BZ56" s="9">
        <f t="shared" si="33"/>
        <v>0.14425234397044454</v>
      </c>
      <c r="CA56" s="9">
        <f t="shared" si="34"/>
        <v>0.14745363912188725</v>
      </c>
      <c r="CB56" s="9">
        <f t="shared" si="35"/>
        <v>0.14813659636769788</v>
      </c>
      <c r="CC56" s="9" t="str">
        <f t="shared" si="36"/>
        <v/>
      </c>
      <c r="CD56" s="9" t="str">
        <f t="shared" si="37"/>
        <v/>
      </c>
      <c r="CE56" s="9" t="str">
        <f t="shared" si="38"/>
        <v/>
      </c>
      <c r="CF56" s="9" t="str">
        <f t="shared" si="39"/>
        <v/>
      </c>
      <c r="CG56" s="9" t="str">
        <f t="shared" si="40"/>
        <v/>
      </c>
      <c r="CH56" s="9" t="str">
        <f t="shared" si="41"/>
        <v/>
      </c>
      <c r="CI56" s="9" t="str">
        <f t="shared" si="42"/>
        <v/>
      </c>
    </row>
    <row r="57" spans="1:87">
      <c r="A57" s="188"/>
      <c r="B57" s="57" t="str">
        <f>IF('Gene Table'!D56="","",'Gene Table'!D56)</f>
        <v>NM_000120</v>
      </c>
      <c r="C57" s="57" t="s">
        <v>1796</v>
      </c>
      <c r="D57" s="60">
        <f>IF(SUM('Test Sample Data'!D$3:D$98)&gt;10,IF(AND(ISNUMBER('Test Sample Data'!D56),'Test Sample Data'!D56&lt;$B$1, 'Test Sample Data'!D56&gt;0),'Test Sample Data'!D56,$B$1),"")</f>
        <v>25.4</v>
      </c>
      <c r="E57" s="60">
        <f>IF(SUM('Test Sample Data'!E$3:E$98)&gt;10,IF(AND(ISNUMBER('Test Sample Data'!E56),'Test Sample Data'!E56&lt;$B$1, 'Test Sample Data'!E56&gt;0),'Test Sample Data'!E56,$B$1),"")</f>
        <v>25.71</v>
      </c>
      <c r="F57" s="60">
        <f>IF(SUM('Test Sample Data'!F$3:F$98)&gt;10,IF(AND(ISNUMBER('Test Sample Data'!F56),'Test Sample Data'!F56&lt;$B$1, 'Test Sample Data'!F56&gt;0),'Test Sample Data'!F56,$B$1),"")</f>
        <v>25.68</v>
      </c>
      <c r="G57" s="60" t="str">
        <f>IF(SUM('Test Sample Data'!G$3:G$98)&gt;10,IF(AND(ISNUMBER('Test Sample Data'!G56),'Test Sample Data'!G56&lt;$B$1, 'Test Sample Data'!G56&gt;0),'Test Sample Data'!G56,$B$1),"")</f>
        <v/>
      </c>
      <c r="H57" s="60" t="str">
        <f>IF(SUM('Test Sample Data'!H$3:H$98)&gt;10,IF(AND(ISNUMBER('Test Sample Data'!H56),'Test Sample Data'!H56&lt;$B$1, 'Test Sample Data'!H56&gt;0),'Test Sample Data'!H56,$B$1),"")</f>
        <v/>
      </c>
      <c r="I57" s="60" t="str">
        <f>IF(SUM('Test Sample Data'!I$3:I$98)&gt;10,IF(AND(ISNUMBER('Test Sample Data'!I56),'Test Sample Data'!I56&lt;$B$1, 'Test Sample Data'!I56&gt;0),'Test Sample Data'!I56,$B$1),"")</f>
        <v/>
      </c>
      <c r="J57" s="60" t="str">
        <f>IF(SUM('Test Sample Data'!J$3:J$98)&gt;10,IF(AND(ISNUMBER('Test Sample Data'!J56),'Test Sample Data'!J56&lt;$B$1, 'Test Sample Data'!J56&gt;0),'Test Sample Data'!J56,$B$1),"")</f>
        <v/>
      </c>
      <c r="K57" s="60" t="str">
        <f>IF(SUM('Test Sample Data'!K$3:K$98)&gt;10,IF(AND(ISNUMBER('Test Sample Data'!K56),'Test Sample Data'!K56&lt;$B$1, 'Test Sample Data'!K56&gt;0),'Test Sample Data'!K56,$B$1),"")</f>
        <v/>
      </c>
      <c r="L57" s="60" t="str">
        <f>IF(SUM('Test Sample Data'!L$3:L$98)&gt;10,IF(AND(ISNUMBER('Test Sample Data'!L56),'Test Sample Data'!L56&lt;$B$1, 'Test Sample Data'!L56&gt;0),'Test Sample Data'!L56,$B$1),"")</f>
        <v/>
      </c>
      <c r="M57" s="60" t="str">
        <f>IF(SUM('Test Sample Data'!M$3:M$98)&gt;10,IF(AND(ISNUMBER('Test Sample Data'!M56),'Test Sample Data'!M56&lt;$B$1, 'Test Sample Data'!M56&gt;0),'Test Sample Data'!M56,$B$1),"")</f>
        <v/>
      </c>
      <c r="N57" s="60" t="str">
        <f>'Gene Table'!D56</f>
        <v>NM_000120</v>
      </c>
      <c r="O57" s="57" t="s">
        <v>1796</v>
      </c>
      <c r="P57" s="60">
        <f>IF(SUM('Control Sample Data'!D$3:D$98)&gt;10,IF(AND(ISNUMBER('Control Sample Data'!D56),'Control Sample Data'!D56&lt;$B$1, 'Control Sample Data'!D56&gt;0),'Control Sample Data'!D56,$B$1),"")</f>
        <v>27</v>
      </c>
      <c r="Q57" s="60">
        <f>IF(SUM('Control Sample Data'!E$3:E$98)&gt;10,IF(AND(ISNUMBER('Control Sample Data'!E56),'Control Sample Data'!E56&lt;$B$1, 'Control Sample Data'!E56&gt;0),'Control Sample Data'!E56,$B$1),"")</f>
        <v>27.22</v>
      </c>
      <c r="R57" s="60">
        <f>IF(SUM('Control Sample Data'!F$3:F$98)&gt;10,IF(AND(ISNUMBER('Control Sample Data'!F56),'Control Sample Data'!F56&lt;$B$1, 'Control Sample Data'!F56&gt;0),'Control Sample Data'!F56,$B$1),"")</f>
        <v>27.41</v>
      </c>
      <c r="S57" s="60" t="str">
        <f>IF(SUM('Control Sample Data'!G$3:G$98)&gt;10,IF(AND(ISNUMBER('Control Sample Data'!G56),'Control Sample Data'!G56&lt;$B$1, 'Control Sample Data'!G56&gt;0),'Control Sample Data'!G56,$B$1),"")</f>
        <v/>
      </c>
      <c r="T57" s="60" t="str">
        <f>IF(SUM('Control Sample Data'!H$3:H$98)&gt;10,IF(AND(ISNUMBER('Control Sample Data'!H56),'Control Sample Data'!H56&lt;$B$1, 'Control Sample Data'!H56&gt;0),'Control Sample Data'!H56,$B$1),"")</f>
        <v/>
      </c>
      <c r="U57" s="60" t="str">
        <f>IF(SUM('Control Sample Data'!I$3:I$98)&gt;10,IF(AND(ISNUMBER('Control Sample Data'!I56),'Control Sample Data'!I56&lt;$B$1, 'Control Sample Data'!I56&gt;0),'Control Sample Data'!I56,$B$1),"")</f>
        <v/>
      </c>
      <c r="V57" s="60" t="str">
        <f>IF(SUM('Control Sample Data'!J$3:J$98)&gt;10,IF(AND(ISNUMBER('Control Sample Data'!J56),'Control Sample Data'!J56&lt;$B$1, 'Control Sample Data'!J56&gt;0),'Control Sample Data'!J56,$B$1),"")</f>
        <v/>
      </c>
      <c r="W57" s="60" t="str">
        <f>IF(SUM('Control Sample Data'!K$3:K$98)&gt;10,IF(AND(ISNUMBER('Control Sample Data'!K56),'Control Sample Data'!K56&lt;$B$1, 'Control Sample Data'!K56&gt;0),'Control Sample Data'!K56,$B$1),"")</f>
        <v/>
      </c>
      <c r="X57" s="60" t="str">
        <f>IF(SUM('Control Sample Data'!L$3:L$98)&gt;10,IF(AND(ISNUMBER('Control Sample Data'!L56),'Control Sample Data'!L56&lt;$B$1, 'Control Sample Data'!L56&gt;0),'Control Sample Data'!L56,$B$1),"")</f>
        <v/>
      </c>
      <c r="Y57" s="60" t="str">
        <f>IF(SUM('Control Sample Data'!M$3:M$98)&gt;10,IF(AND(ISNUMBER('Control Sample Data'!M56),'Control Sample Data'!M56&lt;$B$1, 'Control Sample Data'!M56&gt;0),'Control Sample Data'!M56,$B$1),"")</f>
        <v/>
      </c>
      <c r="AT57" s="74">
        <f t="shared" si="44"/>
        <v>2.34</v>
      </c>
      <c r="AU57" s="74">
        <f t="shared" si="45"/>
        <v>2.5650000000000013</v>
      </c>
      <c r="AV57" s="74">
        <f t="shared" si="46"/>
        <v>2.5199999999999996</v>
      </c>
      <c r="AW57" s="74" t="str">
        <f t="shared" si="47"/>
        <v/>
      </c>
      <c r="AX57" s="74" t="str">
        <f t="shared" si="48"/>
        <v/>
      </c>
      <c r="AY57" s="74" t="str">
        <f t="shared" si="49"/>
        <v/>
      </c>
      <c r="AZ57" s="74" t="str">
        <f t="shared" si="50"/>
        <v/>
      </c>
      <c r="BA57" s="74" t="str">
        <f t="shared" si="51"/>
        <v/>
      </c>
      <c r="BB57" s="74" t="str">
        <f t="shared" si="52"/>
        <v/>
      </c>
      <c r="BC57" s="74" t="str">
        <f t="shared" si="53"/>
        <v/>
      </c>
      <c r="BD57" s="74">
        <f t="shared" si="54"/>
        <v>2.7233333333333327</v>
      </c>
      <c r="BE57" s="74">
        <f t="shared" si="55"/>
        <v>2.9116666666666653</v>
      </c>
      <c r="BF57" s="74">
        <f t="shared" si="56"/>
        <v>3.004999999999999</v>
      </c>
      <c r="BG57" s="74" t="str">
        <f t="shared" si="57"/>
        <v/>
      </c>
      <c r="BH57" s="74" t="str">
        <f t="shared" si="58"/>
        <v/>
      </c>
      <c r="BI57" s="74" t="str">
        <f t="shared" si="59"/>
        <v/>
      </c>
      <c r="BJ57" s="74" t="str">
        <f t="shared" si="60"/>
        <v/>
      </c>
      <c r="BK57" s="74" t="str">
        <f t="shared" si="61"/>
        <v/>
      </c>
      <c r="BL57" s="74" t="str">
        <f t="shared" si="62"/>
        <v/>
      </c>
      <c r="BM57" s="74" t="str">
        <f t="shared" si="63"/>
        <v/>
      </c>
      <c r="BN57" s="62">
        <f t="shared" si="21"/>
        <v>2.4750000000000001</v>
      </c>
      <c r="BO57" s="62">
        <f t="shared" si="22"/>
        <v>2.879999999999999</v>
      </c>
      <c r="BP57" s="9">
        <f t="shared" si="23"/>
        <v>0.19751032796584428</v>
      </c>
      <c r="BQ57" s="9">
        <f t="shared" si="24"/>
        <v>0.16898885412851558</v>
      </c>
      <c r="BR57" s="9">
        <f t="shared" si="25"/>
        <v>0.17434295829380075</v>
      </c>
      <c r="BS57" s="9" t="str">
        <f t="shared" si="26"/>
        <v/>
      </c>
      <c r="BT57" s="9" t="str">
        <f t="shared" si="27"/>
        <v/>
      </c>
      <c r="BU57" s="9" t="str">
        <f t="shared" si="28"/>
        <v/>
      </c>
      <c r="BV57" s="9" t="str">
        <f t="shared" si="29"/>
        <v/>
      </c>
      <c r="BW57" s="9" t="str">
        <f t="shared" si="30"/>
        <v/>
      </c>
      <c r="BX57" s="9" t="str">
        <f t="shared" si="31"/>
        <v/>
      </c>
      <c r="BY57" s="9" t="str">
        <f t="shared" si="32"/>
        <v/>
      </c>
      <c r="BZ57" s="9">
        <f t="shared" si="33"/>
        <v>0.15142409211750904</v>
      </c>
      <c r="CA57" s="9">
        <f t="shared" si="34"/>
        <v>0.1328926604722514</v>
      </c>
      <c r="CB57" s="9">
        <f t="shared" si="35"/>
        <v>0.12456753285348358</v>
      </c>
      <c r="CC57" s="9" t="str">
        <f t="shared" si="36"/>
        <v/>
      </c>
      <c r="CD57" s="9" t="str">
        <f t="shared" si="37"/>
        <v/>
      </c>
      <c r="CE57" s="9" t="str">
        <f t="shared" si="38"/>
        <v/>
      </c>
      <c r="CF57" s="9" t="str">
        <f t="shared" si="39"/>
        <v/>
      </c>
      <c r="CG57" s="9" t="str">
        <f t="shared" si="40"/>
        <v/>
      </c>
      <c r="CH57" s="9" t="str">
        <f t="shared" si="41"/>
        <v/>
      </c>
      <c r="CI57" s="9" t="str">
        <f t="shared" si="42"/>
        <v/>
      </c>
    </row>
    <row r="58" spans="1:87">
      <c r="A58" s="188"/>
      <c r="B58" s="57" t="str">
        <f>IF('Gene Table'!D57="","",'Gene Table'!D57)</f>
        <v>NM_000103</v>
      </c>
      <c r="C58" s="57" t="s">
        <v>1797</v>
      </c>
      <c r="D58" s="60">
        <f>IF(SUM('Test Sample Data'!D$3:D$98)&gt;10,IF(AND(ISNUMBER('Test Sample Data'!D57),'Test Sample Data'!D57&lt;$B$1, 'Test Sample Data'!D57&gt;0),'Test Sample Data'!D57,$B$1),"")</f>
        <v>23.13</v>
      </c>
      <c r="E58" s="60">
        <f>IF(SUM('Test Sample Data'!E$3:E$98)&gt;10,IF(AND(ISNUMBER('Test Sample Data'!E57),'Test Sample Data'!E57&lt;$B$1, 'Test Sample Data'!E57&gt;0),'Test Sample Data'!E57,$B$1),"")</f>
        <v>23.61</v>
      </c>
      <c r="F58" s="60">
        <f>IF(SUM('Test Sample Data'!F$3:F$98)&gt;10,IF(AND(ISNUMBER('Test Sample Data'!F57),'Test Sample Data'!F57&lt;$B$1, 'Test Sample Data'!F57&gt;0),'Test Sample Data'!F57,$B$1),"")</f>
        <v>23.51</v>
      </c>
      <c r="G58" s="60" t="str">
        <f>IF(SUM('Test Sample Data'!G$3:G$98)&gt;10,IF(AND(ISNUMBER('Test Sample Data'!G57),'Test Sample Data'!G57&lt;$B$1, 'Test Sample Data'!G57&gt;0),'Test Sample Data'!G57,$B$1),"")</f>
        <v/>
      </c>
      <c r="H58" s="60" t="str">
        <f>IF(SUM('Test Sample Data'!H$3:H$98)&gt;10,IF(AND(ISNUMBER('Test Sample Data'!H57),'Test Sample Data'!H57&lt;$B$1, 'Test Sample Data'!H57&gt;0),'Test Sample Data'!H57,$B$1),"")</f>
        <v/>
      </c>
      <c r="I58" s="60" t="str">
        <f>IF(SUM('Test Sample Data'!I$3:I$98)&gt;10,IF(AND(ISNUMBER('Test Sample Data'!I57),'Test Sample Data'!I57&lt;$B$1, 'Test Sample Data'!I57&gt;0),'Test Sample Data'!I57,$B$1),"")</f>
        <v/>
      </c>
      <c r="J58" s="60" t="str">
        <f>IF(SUM('Test Sample Data'!J$3:J$98)&gt;10,IF(AND(ISNUMBER('Test Sample Data'!J57),'Test Sample Data'!J57&lt;$B$1, 'Test Sample Data'!J57&gt;0),'Test Sample Data'!J57,$B$1),"")</f>
        <v/>
      </c>
      <c r="K58" s="60" t="str">
        <f>IF(SUM('Test Sample Data'!K$3:K$98)&gt;10,IF(AND(ISNUMBER('Test Sample Data'!K57),'Test Sample Data'!K57&lt;$B$1, 'Test Sample Data'!K57&gt;0),'Test Sample Data'!K57,$B$1),"")</f>
        <v/>
      </c>
      <c r="L58" s="60" t="str">
        <f>IF(SUM('Test Sample Data'!L$3:L$98)&gt;10,IF(AND(ISNUMBER('Test Sample Data'!L57),'Test Sample Data'!L57&lt;$B$1, 'Test Sample Data'!L57&gt;0),'Test Sample Data'!L57,$B$1),"")</f>
        <v/>
      </c>
      <c r="M58" s="60" t="str">
        <f>IF(SUM('Test Sample Data'!M$3:M$98)&gt;10,IF(AND(ISNUMBER('Test Sample Data'!M57),'Test Sample Data'!M57&lt;$B$1, 'Test Sample Data'!M57&gt;0),'Test Sample Data'!M57,$B$1),"")</f>
        <v/>
      </c>
      <c r="N58" s="60" t="str">
        <f>'Gene Table'!D57</f>
        <v>NM_000103</v>
      </c>
      <c r="O58" s="57" t="s">
        <v>1797</v>
      </c>
      <c r="P58" s="60">
        <f>IF(SUM('Control Sample Data'!D$3:D$98)&gt;10,IF(AND(ISNUMBER('Control Sample Data'!D57),'Control Sample Data'!D57&lt;$B$1, 'Control Sample Data'!D57&gt;0),'Control Sample Data'!D57,$B$1),"")</f>
        <v>25.79</v>
      </c>
      <c r="Q58" s="60">
        <f>IF(SUM('Control Sample Data'!E$3:E$98)&gt;10,IF(AND(ISNUMBER('Control Sample Data'!E57),'Control Sample Data'!E57&lt;$B$1, 'Control Sample Data'!E57&gt;0),'Control Sample Data'!E57,$B$1),"")</f>
        <v>25.86</v>
      </c>
      <c r="R58" s="60">
        <f>IF(SUM('Control Sample Data'!F$3:F$98)&gt;10,IF(AND(ISNUMBER('Control Sample Data'!F57),'Control Sample Data'!F57&lt;$B$1, 'Control Sample Data'!F57&gt;0),'Control Sample Data'!F57,$B$1),"")</f>
        <v>26.02</v>
      </c>
      <c r="S58" s="60" t="str">
        <f>IF(SUM('Control Sample Data'!G$3:G$98)&gt;10,IF(AND(ISNUMBER('Control Sample Data'!G57),'Control Sample Data'!G57&lt;$B$1, 'Control Sample Data'!G57&gt;0),'Control Sample Data'!G57,$B$1),"")</f>
        <v/>
      </c>
      <c r="T58" s="60" t="str">
        <f>IF(SUM('Control Sample Data'!H$3:H$98)&gt;10,IF(AND(ISNUMBER('Control Sample Data'!H57),'Control Sample Data'!H57&lt;$B$1, 'Control Sample Data'!H57&gt;0),'Control Sample Data'!H57,$B$1),"")</f>
        <v/>
      </c>
      <c r="U58" s="60" t="str">
        <f>IF(SUM('Control Sample Data'!I$3:I$98)&gt;10,IF(AND(ISNUMBER('Control Sample Data'!I57),'Control Sample Data'!I57&lt;$B$1, 'Control Sample Data'!I57&gt;0),'Control Sample Data'!I57,$B$1),"")</f>
        <v/>
      </c>
      <c r="V58" s="60" t="str">
        <f>IF(SUM('Control Sample Data'!J$3:J$98)&gt;10,IF(AND(ISNUMBER('Control Sample Data'!J57),'Control Sample Data'!J57&lt;$B$1, 'Control Sample Data'!J57&gt;0),'Control Sample Data'!J57,$B$1),"")</f>
        <v/>
      </c>
      <c r="W58" s="60" t="str">
        <f>IF(SUM('Control Sample Data'!K$3:K$98)&gt;10,IF(AND(ISNUMBER('Control Sample Data'!K57),'Control Sample Data'!K57&lt;$B$1, 'Control Sample Data'!K57&gt;0),'Control Sample Data'!K57,$B$1),"")</f>
        <v/>
      </c>
      <c r="X58" s="60" t="str">
        <f>IF(SUM('Control Sample Data'!L$3:L$98)&gt;10,IF(AND(ISNUMBER('Control Sample Data'!L57),'Control Sample Data'!L57&lt;$B$1, 'Control Sample Data'!L57&gt;0),'Control Sample Data'!L57,$B$1),"")</f>
        <v/>
      </c>
      <c r="Y58" s="60" t="str">
        <f>IF(SUM('Control Sample Data'!M$3:M$98)&gt;10,IF(AND(ISNUMBER('Control Sample Data'!M57),'Control Sample Data'!M57&lt;$B$1, 'Control Sample Data'!M57&gt;0),'Control Sample Data'!M57,$B$1),"")</f>
        <v/>
      </c>
      <c r="AT58" s="74">
        <f t="shared" si="44"/>
        <v>7.0000000000000284E-2</v>
      </c>
      <c r="AU58" s="74">
        <f t="shared" si="45"/>
        <v>0.46499999999999986</v>
      </c>
      <c r="AV58" s="74">
        <f t="shared" si="46"/>
        <v>0.35000000000000142</v>
      </c>
      <c r="AW58" s="74" t="str">
        <f t="shared" si="47"/>
        <v/>
      </c>
      <c r="AX58" s="74" t="str">
        <f t="shared" si="48"/>
        <v/>
      </c>
      <c r="AY58" s="74" t="str">
        <f t="shared" si="49"/>
        <v/>
      </c>
      <c r="AZ58" s="74" t="str">
        <f t="shared" si="50"/>
        <v/>
      </c>
      <c r="BA58" s="74" t="str">
        <f t="shared" si="51"/>
        <v/>
      </c>
      <c r="BB58" s="74" t="str">
        <f t="shared" si="52"/>
        <v/>
      </c>
      <c r="BC58" s="74" t="str">
        <f t="shared" si="53"/>
        <v/>
      </c>
      <c r="BD58" s="74">
        <f t="shared" si="54"/>
        <v>1.5133333333333319</v>
      </c>
      <c r="BE58" s="74">
        <f t="shared" si="55"/>
        <v>1.5516666666666659</v>
      </c>
      <c r="BF58" s="74">
        <f t="shared" si="56"/>
        <v>1.6149999999999984</v>
      </c>
      <c r="BG58" s="74" t="str">
        <f t="shared" si="57"/>
        <v/>
      </c>
      <c r="BH58" s="74" t="str">
        <f t="shared" si="58"/>
        <v/>
      </c>
      <c r="BI58" s="74" t="str">
        <f t="shared" si="59"/>
        <v/>
      </c>
      <c r="BJ58" s="74" t="str">
        <f t="shared" si="60"/>
        <v/>
      </c>
      <c r="BK58" s="74" t="str">
        <f t="shared" si="61"/>
        <v/>
      </c>
      <c r="BL58" s="74" t="str">
        <f t="shared" si="62"/>
        <v/>
      </c>
      <c r="BM58" s="74" t="str">
        <f t="shared" si="63"/>
        <v/>
      </c>
      <c r="BN58" s="62">
        <f t="shared" si="21"/>
        <v>0.29500000000000054</v>
      </c>
      <c r="BO58" s="62">
        <f t="shared" si="22"/>
        <v>1.5599999999999987</v>
      </c>
      <c r="BP58" s="9">
        <f t="shared" si="23"/>
        <v>0.95263799804393712</v>
      </c>
      <c r="BQ58" s="9">
        <f t="shared" si="24"/>
        <v>0.72447107727743942</v>
      </c>
      <c r="BR58" s="9">
        <f t="shared" si="25"/>
        <v>0.78458409789674999</v>
      </c>
      <c r="BS58" s="9" t="str">
        <f t="shared" si="26"/>
        <v/>
      </c>
      <c r="BT58" s="9" t="str">
        <f t="shared" si="27"/>
        <v/>
      </c>
      <c r="BU58" s="9" t="str">
        <f t="shared" si="28"/>
        <v/>
      </c>
      <c r="BV58" s="9" t="str">
        <f t="shared" si="29"/>
        <v/>
      </c>
      <c r="BW58" s="9" t="str">
        <f t="shared" si="30"/>
        <v/>
      </c>
      <c r="BX58" s="9" t="str">
        <f t="shared" si="31"/>
        <v/>
      </c>
      <c r="BY58" s="9" t="str">
        <f t="shared" si="32"/>
        <v/>
      </c>
      <c r="BZ58" s="9">
        <f t="shared" si="33"/>
        <v>0.35030091622181719</v>
      </c>
      <c r="CA58" s="9">
        <f t="shared" si="34"/>
        <v>0.34111576409224303</v>
      </c>
      <c r="CB58" s="9">
        <f t="shared" si="35"/>
        <v>0.32646494677222976</v>
      </c>
      <c r="CC58" s="9" t="str">
        <f t="shared" si="36"/>
        <v/>
      </c>
      <c r="CD58" s="9" t="str">
        <f t="shared" si="37"/>
        <v/>
      </c>
      <c r="CE58" s="9" t="str">
        <f t="shared" si="38"/>
        <v/>
      </c>
      <c r="CF58" s="9" t="str">
        <f t="shared" si="39"/>
        <v/>
      </c>
      <c r="CG58" s="9" t="str">
        <f t="shared" si="40"/>
        <v/>
      </c>
      <c r="CH58" s="9" t="str">
        <f t="shared" si="41"/>
        <v/>
      </c>
      <c r="CI58" s="9" t="str">
        <f t="shared" si="42"/>
        <v/>
      </c>
    </row>
    <row r="59" spans="1:87">
      <c r="A59" s="188"/>
      <c r="B59" s="57" t="str">
        <f>IF('Gene Table'!D58="","",'Gene Table'!D58)</f>
        <v>NM_000106</v>
      </c>
      <c r="C59" s="57" t="s">
        <v>1798</v>
      </c>
      <c r="D59" s="60">
        <f>IF(SUM('Test Sample Data'!D$3:D$98)&gt;10,IF(AND(ISNUMBER('Test Sample Data'!D58),'Test Sample Data'!D58&lt;$B$1, 'Test Sample Data'!D58&gt;0),'Test Sample Data'!D58,$B$1),"")</f>
        <v>27.49</v>
      </c>
      <c r="E59" s="60">
        <f>IF(SUM('Test Sample Data'!E$3:E$98)&gt;10,IF(AND(ISNUMBER('Test Sample Data'!E58),'Test Sample Data'!E58&lt;$B$1, 'Test Sample Data'!E58&gt;0),'Test Sample Data'!E58,$B$1),"")</f>
        <v>27.46</v>
      </c>
      <c r="F59" s="60">
        <f>IF(SUM('Test Sample Data'!F$3:F$98)&gt;10,IF(AND(ISNUMBER('Test Sample Data'!F58),'Test Sample Data'!F58&lt;$B$1, 'Test Sample Data'!F58&gt;0),'Test Sample Data'!F58,$B$1),"")</f>
        <v>27.69</v>
      </c>
      <c r="G59" s="60" t="str">
        <f>IF(SUM('Test Sample Data'!G$3:G$98)&gt;10,IF(AND(ISNUMBER('Test Sample Data'!G58),'Test Sample Data'!G58&lt;$B$1, 'Test Sample Data'!G58&gt;0),'Test Sample Data'!G58,$B$1),"")</f>
        <v/>
      </c>
      <c r="H59" s="60" t="str">
        <f>IF(SUM('Test Sample Data'!H$3:H$98)&gt;10,IF(AND(ISNUMBER('Test Sample Data'!H58),'Test Sample Data'!H58&lt;$B$1, 'Test Sample Data'!H58&gt;0),'Test Sample Data'!H58,$B$1),"")</f>
        <v/>
      </c>
      <c r="I59" s="60" t="str">
        <f>IF(SUM('Test Sample Data'!I$3:I$98)&gt;10,IF(AND(ISNUMBER('Test Sample Data'!I58),'Test Sample Data'!I58&lt;$B$1, 'Test Sample Data'!I58&gt;0),'Test Sample Data'!I58,$B$1),"")</f>
        <v/>
      </c>
      <c r="J59" s="60" t="str">
        <f>IF(SUM('Test Sample Data'!J$3:J$98)&gt;10,IF(AND(ISNUMBER('Test Sample Data'!J58),'Test Sample Data'!J58&lt;$B$1, 'Test Sample Data'!J58&gt;0),'Test Sample Data'!J58,$B$1),"")</f>
        <v/>
      </c>
      <c r="K59" s="60" t="str">
        <f>IF(SUM('Test Sample Data'!K$3:K$98)&gt;10,IF(AND(ISNUMBER('Test Sample Data'!K58),'Test Sample Data'!K58&lt;$B$1, 'Test Sample Data'!K58&gt;0),'Test Sample Data'!K58,$B$1),"")</f>
        <v/>
      </c>
      <c r="L59" s="60" t="str">
        <f>IF(SUM('Test Sample Data'!L$3:L$98)&gt;10,IF(AND(ISNUMBER('Test Sample Data'!L58),'Test Sample Data'!L58&lt;$B$1, 'Test Sample Data'!L58&gt;0),'Test Sample Data'!L58,$B$1),"")</f>
        <v/>
      </c>
      <c r="M59" s="60" t="str">
        <f>IF(SUM('Test Sample Data'!M$3:M$98)&gt;10,IF(AND(ISNUMBER('Test Sample Data'!M58),'Test Sample Data'!M58&lt;$B$1, 'Test Sample Data'!M58&gt;0),'Test Sample Data'!M58,$B$1),"")</f>
        <v/>
      </c>
      <c r="N59" s="60" t="str">
        <f>'Gene Table'!D58</f>
        <v>NM_000106</v>
      </c>
      <c r="O59" s="57" t="s">
        <v>1798</v>
      </c>
      <c r="P59" s="60">
        <f>IF(SUM('Control Sample Data'!D$3:D$98)&gt;10,IF(AND(ISNUMBER('Control Sample Data'!D58),'Control Sample Data'!D58&lt;$B$1, 'Control Sample Data'!D58&gt;0),'Control Sample Data'!D58,$B$1),"")</f>
        <v>26.69</v>
      </c>
      <c r="Q59" s="60">
        <f>IF(SUM('Control Sample Data'!E$3:E$98)&gt;10,IF(AND(ISNUMBER('Control Sample Data'!E58),'Control Sample Data'!E58&lt;$B$1, 'Control Sample Data'!E58&gt;0),'Control Sample Data'!E58,$B$1),"")</f>
        <v>26.57</v>
      </c>
      <c r="R59" s="60">
        <f>IF(SUM('Control Sample Data'!F$3:F$98)&gt;10,IF(AND(ISNUMBER('Control Sample Data'!F58),'Control Sample Data'!F58&lt;$B$1, 'Control Sample Data'!F58&gt;0),'Control Sample Data'!F58,$B$1),"")</f>
        <v>26.88</v>
      </c>
      <c r="S59" s="60" t="str">
        <f>IF(SUM('Control Sample Data'!G$3:G$98)&gt;10,IF(AND(ISNUMBER('Control Sample Data'!G58),'Control Sample Data'!G58&lt;$B$1, 'Control Sample Data'!G58&gt;0),'Control Sample Data'!G58,$B$1),"")</f>
        <v/>
      </c>
      <c r="T59" s="60" t="str">
        <f>IF(SUM('Control Sample Data'!H$3:H$98)&gt;10,IF(AND(ISNUMBER('Control Sample Data'!H58),'Control Sample Data'!H58&lt;$B$1, 'Control Sample Data'!H58&gt;0),'Control Sample Data'!H58,$B$1),"")</f>
        <v/>
      </c>
      <c r="U59" s="60" t="str">
        <f>IF(SUM('Control Sample Data'!I$3:I$98)&gt;10,IF(AND(ISNUMBER('Control Sample Data'!I58),'Control Sample Data'!I58&lt;$B$1, 'Control Sample Data'!I58&gt;0),'Control Sample Data'!I58,$B$1),"")</f>
        <v/>
      </c>
      <c r="V59" s="60" t="str">
        <f>IF(SUM('Control Sample Data'!J$3:J$98)&gt;10,IF(AND(ISNUMBER('Control Sample Data'!J58),'Control Sample Data'!J58&lt;$B$1, 'Control Sample Data'!J58&gt;0),'Control Sample Data'!J58,$B$1),"")</f>
        <v/>
      </c>
      <c r="W59" s="60" t="str">
        <f>IF(SUM('Control Sample Data'!K$3:K$98)&gt;10,IF(AND(ISNUMBER('Control Sample Data'!K58),'Control Sample Data'!K58&lt;$B$1, 'Control Sample Data'!K58&gt;0),'Control Sample Data'!K58,$B$1),"")</f>
        <v/>
      </c>
      <c r="X59" s="60" t="str">
        <f>IF(SUM('Control Sample Data'!L$3:L$98)&gt;10,IF(AND(ISNUMBER('Control Sample Data'!L58),'Control Sample Data'!L58&lt;$B$1, 'Control Sample Data'!L58&gt;0),'Control Sample Data'!L58,$B$1),"")</f>
        <v/>
      </c>
      <c r="Y59" s="60" t="str">
        <f>IF(SUM('Control Sample Data'!M$3:M$98)&gt;10,IF(AND(ISNUMBER('Control Sample Data'!M58),'Control Sample Data'!M58&lt;$B$1, 'Control Sample Data'!M58&gt;0),'Control Sample Data'!M58,$B$1),"")</f>
        <v/>
      </c>
      <c r="AT59" s="74">
        <f t="shared" si="44"/>
        <v>4.43</v>
      </c>
      <c r="AU59" s="74">
        <f t="shared" si="45"/>
        <v>4.3150000000000013</v>
      </c>
      <c r="AV59" s="74">
        <f t="shared" si="46"/>
        <v>4.5300000000000011</v>
      </c>
      <c r="AW59" s="74" t="str">
        <f t="shared" si="47"/>
        <v/>
      </c>
      <c r="AX59" s="74" t="str">
        <f t="shared" si="48"/>
        <v/>
      </c>
      <c r="AY59" s="74" t="str">
        <f t="shared" si="49"/>
        <v/>
      </c>
      <c r="AZ59" s="74" t="str">
        <f t="shared" si="50"/>
        <v/>
      </c>
      <c r="BA59" s="74" t="str">
        <f t="shared" si="51"/>
        <v/>
      </c>
      <c r="BB59" s="74" t="str">
        <f t="shared" si="52"/>
        <v/>
      </c>
      <c r="BC59" s="74" t="str">
        <f t="shared" si="53"/>
        <v/>
      </c>
      <c r="BD59" s="74">
        <f t="shared" si="54"/>
        <v>2.413333333333334</v>
      </c>
      <c r="BE59" s="74">
        <f t="shared" si="55"/>
        <v>2.2616666666666667</v>
      </c>
      <c r="BF59" s="74">
        <f t="shared" si="56"/>
        <v>2.4749999999999979</v>
      </c>
      <c r="BG59" s="74" t="str">
        <f t="shared" si="57"/>
        <v/>
      </c>
      <c r="BH59" s="74" t="str">
        <f t="shared" si="58"/>
        <v/>
      </c>
      <c r="BI59" s="74" t="str">
        <f t="shared" si="59"/>
        <v/>
      </c>
      <c r="BJ59" s="74" t="str">
        <f t="shared" si="60"/>
        <v/>
      </c>
      <c r="BK59" s="74" t="str">
        <f t="shared" si="61"/>
        <v/>
      </c>
      <c r="BL59" s="74" t="str">
        <f t="shared" si="62"/>
        <v/>
      </c>
      <c r="BM59" s="74" t="str">
        <f t="shared" si="63"/>
        <v/>
      </c>
      <c r="BN59" s="62">
        <f t="shared" si="21"/>
        <v>4.4250000000000007</v>
      </c>
      <c r="BO59" s="62">
        <f t="shared" si="22"/>
        <v>2.3833333333333329</v>
      </c>
      <c r="BP59" s="9">
        <f t="shared" si="23"/>
        <v>4.6391361582157793E-2</v>
      </c>
      <c r="BQ59" s="9">
        <f t="shared" si="24"/>
        <v>5.0240686921446925E-2</v>
      </c>
      <c r="BR59" s="9">
        <f t="shared" si="25"/>
        <v>4.3284670878466366E-2</v>
      </c>
      <c r="BS59" s="9" t="str">
        <f t="shared" si="26"/>
        <v/>
      </c>
      <c r="BT59" s="9" t="str">
        <f t="shared" si="27"/>
        <v/>
      </c>
      <c r="BU59" s="9" t="str">
        <f t="shared" si="28"/>
        <v/>
      </c>
      <c r="BV59" s="9" t="str">
        <f t="shared" si="29"/>
        <v/>
      </c>
      <c r="BW59" s="9" t="str">
        <f t="shared" si="30"/>
        <v/>
      </c>
      <c r="BX59" s="9" t="str">
        <f t="shared" si="31"/>
        <v/>
      </c>
      <c r="BY59" s="9" t="str">
        <f t="shared" si="32"/>
        <v/>
      </c>
      <c r="BZ59" s="9">
        <f t="shared" si="33"/>
        <v>0.18772161295434617</v>
      </c>
      <c r="CA59" s="9">
        <f t="shared" si="34"/>
        <v>0.20853093626744093</v>
      </c>
      <c r="CB59" s="9">
        <f t="shared" si="35"/>
        <v>0.17986669750135278</v>
      </c>
      <c r="CC59" s="9" t="str">
        <f t="shared" si="36"/>
        <v/>
      </c>
      <c r="CD59" s="9" t="str">
        <f t="shared" si="37"/>
        <v/>
      </c>
      <c r="CE59" s="9" t="str">
        <f t="shared" si="38"/>
        <v/>
      </c>
      <c r="CF59" s="9" t="str">
        <f t="shared" si="39"/>
        <v/>
      </c>
      <c r="CG59" s="9" t="str">
        <f t="shared" si="40"/>
        <v/>
      </c>
      <c r="CH59" s="9" t="str">
        <f t="shared" si="41"/>
        <v/>
      </c>
      <c r="CI59" s="9" t="str">
        <f t="shared" si="42"/>
        <v/>
      </c>
    </row>
    <row r="60" spans="1:87">
      <c r="A60" s="188"/>
      <c r="B60" s="57" t="str">
        <f>IF('Gene Table'!D59="","",'Gene Table'!D59)</f>
        <v>NM_000745</v>
      </c>
      <c r="C60" s="57" t="s">
        <v>1799</v>
      </c>
      <c r="D60" s="60">
        <f>IF(SUM('Test Sample Data'!D$3:D$98)&gt;10,IF(AND(ISNUMBER('Test Sample Data'!D59),'Test Sample Data'!D59&lt;$B$1, 'Test Sample Data'!D59&gt;0),'Test Sample Data'!D59,$B$1),"")</f>
        <v>27.79</v>
      </c>
      <c r="E60" s="60">
        <f>IF(SUM('Test Sample Data'!E$3:E$98)&gt;10,IF(AND(ISNUMBER('Test Sample Data'!E59),'Test Sample Data'!E59&lt;$B$1, 'Test Sample Data'!E59&gt;0),'Test Sample Data'!E59,$B$1),"")</f>
        <v>28.01</v>
      </c>
      <c r="F60" s="60">
        <f>IF(SUM('Test Sample Data'!F$3:F$98)&gt;10,IF(AND(ISNUMBER('Test Sample Data'!F59),'Test Sample Data'!F59&lt;$B$1, 'Test Sample Data'!F59&gt;0),'Test Sample Data'!F59,$B$1),"")</f>
        <v>28.08</v>
      </c>
      <c r="G60" s="60" t="str">
        <f>IF(SUM('Test Sample Data'!G$3:G$98)&gt;10,IF(AND(ISNUMBER('Test Sample Data'!G59),'Test Sample Data'!G59&lt;$B$1, 'Test Sample Data'!G59&gt;0),'Test Sample Data'!G59,$B$1),"")</f>
        <v/>
      </c>
      <c r="H60" s="60" t="str">
        <f>IF(SUM('Test Sample Data'!H$3:H$98)&gt;10,IF(AND(ISNUMBER('Test Sample Data'!H59),'Test Sample Data'!H59&lt;$B$1, 'Test Sample Data'!H59&gt;0),'Test Sample Data'!H59,$B$1),"")</f>
        <v/>
      </c>
      <c r="I60" s="60" t="str">
        <f>IF(SUM('Test Sample Data'!I$3:I$98)&gt;10,IF(AND(ISNUMBER('Test Sample Data'!I59),'Test Sample Data'!I59&lt;$B$1, 'Test Sample Data'!I59&gt;0),'Test Sample Data'!I59,$B$1),"")</f>
        <v/>
      </c>
      <c r="J60" s="60" t="str">
        <f>IF(SUM('Test Sample Data'!J$3:J$98)&gt;10,IF(AND(ISNUMBER('Test Sample Data'!J59),'Test Sample Data'!J59&lt;$B$1, 'Test Sample Data'!J59&gt;0),'Test Sample Data'!J59,$B$1),"")</f>
        <v/>
      </c>
      <c r="K60" s="60" t="str">
        <f>IF(SUM('Test Sample Data'!K$3:K$98)&gt;10,IF(AND(ISNUMBER('Test Sample Data'!K59),'Test Sample Data'!K59&lt;$B$1, 'Test Sample Data'!K59&gt;0),'Test Sample Data'!K59,$B$1),"")</f>
        <v/>
      </c>
      <c r="L60" s="60" t="str">
        <f>IF(SUM('Test Sample Data'!L$3:L$98)&gt;10,IF(AND(ISNUMBER('Test Sample Data'!L59),'Test Sample Data'!L59&lt;$B$1, 'Test Sample Data'!L59&gt;0),'Test Sample Data'!L59,$B$1),"")</f>
        <v/>
      </c>
      <c r="M60" s="60" t="str">
        <f>IF(SUM('Test Sample Data'!M$3:M$98)&gt;10,IF(AND(ISNUMBER('Test Sample Data'!M59),'Test Sample Data'!M59&lt;$B$1, 'Test Sample Data'!M59&gt;0),'Test Sample Data'!M59,$B$1),"")</f>
        <v/>
      </c>
      <c r="N60" s="60" t="str">
        <f>'Gene Table'!D59</f>
        <v>NM_000745</v>
      </c>
      <c r="O60" s="57" t="s">
        <v>1799</v>
      </c>
      <c r="P60" s="60">
        <f>IF(SUM('Control Sample Data'!D$3:D$98)&gt;10,IF(AND(ISNUMBER('Control Sample Data'!D59),'Control Sample Data'!D59&lt;$B$1, 'Control Sample Data'!D59&gt;0),'Control Sample Data'!D59,$B$1),"")</f>
        <v>27.35</v>
      </c>
      <c r="Q60" s="60">
        <f>IF(SUM('Control Sample Data'!E$3:E$98)&gt;10,IF(AND(ISNUMBER('Control Sample Data'!E59),'Control Sample Data'!E59&lt;$B$1, 'Control Sample Data'!E59&gt;0),'Control Sample Data'!E59,$B$1),"")</f>
        <v>27.69</v>
      </c>
      <c r="R60" s="60">
        <f>IF(SUM('Control Sample Data'!F$3:F$98)&gt;10,IF(AND(ISNUMBER('Control Sample Data'!F59),'Control Sample Data'!F59&lt;$B$1, 'Control Sample Data'!F59&gt;0),'Control Sample Data'!F59,$B$1),"")</f>
        <v>27.73</v>
      </c>
      <c r="S60" s="60" t="str">
        <f>IF(SUM('Control Sample Data'!G$3:G$98)&gt;10,IF(AND(ISNUMBER('Control Sample Data'!G59),'Control Sample Data'!G59&lt;$B$1, 'Control Sample Data'!G59&gt;0),'Control Sample Data'!G59,$B$1),"")</f>
        <v/>
      </c>
      <c r="T60" s="60" t="str">
        <f>IF(SUM('Control Sample Data'!H$3:H$98)&gt;10,IF(AND(ISNUMBER('Control Sample Data'!H59),'Control Sample Data'!H59&lt;$B$1, 'Control Sample Data'!H59&gt;0),'Control Sample Data'!H59,$B$1),"")</f>
        <v/>
      </c>
      <c r="U60" s="60" t="str">
        <f>IF(SUM('Control Sample Data'!I$3:I$98)&gt;10,IF(AND(ISNUMBER('Control Sample Data'!I59),'Control Sample Data'!I59&lt;$B$1, 'Control Sample Data'!I59&gt;0),'Control Sample Data'!I59,$B$1),"")</f>
        <v/>
      </c>
      <c r="V60" s="60" t="str">
        <f>IF(SUM('Control Sample Data'!J$3:J$98)&gt;10,IF(AND(ISNUMBER('Control Sample Data'!J59),'Control Sample Data'!J59&lt;$B$1, 'Control Sample Data'!J59&gt;0),'Control Sample Data'!J59,$B$1),"")</f>
        <v/>
      </c>
      <c r="W60" s="60" t="str">
        <f>IF(SUM('Control Sample Data'!K$3:K$98)&gt;10,IF(AND(ISNUMBER('Control Sample Data'!K59),'Control Sample Data'!K59&lt;$B$1, 'Control Sample Data'!K59&gt;0),'Control Sample Data'!K59,$B$1),"")</f>
        <v/>
      </c>
      <c r="X60" s="60" t="str">
        <f>IF(SUM('Control Sample Data'!L$3:L$98)&gt;10,IF(AND(ISNUMBER('Control Sample Data'!L59),'Control Sample Data'!L59&lt;$B$1, 'Control Sample Data'!L59&gt;0),'Control Sample Data'!L59,$B$1),"")</f>
        <v/>
      </c>
      <c r="Y60" s="60" t="str">
        <f>IF(SUM('Control Sample Data'!M$3:M$98)&gt;10,IF(AND(ISNUMBER('Control Sample Data'!M59),'Control Sample Data'!M59&lt;$B$1, 'Control Sample Data'!M59&gt;0),'Control Sample Data'!M59,$B$1),"")</f>
        <v/>
      </c>
      <c r="AT60" s="74">
        <f t="shared" si="44"/>
        <v>4.7300000000000004</v>
      </c>
      <c r="AU60" s="74">
        <f t="shared" si="45"/>
        <v>4.865000000000002</v>
      </c>
      <c r="AV60" s="74">
        <f t="shared" si="46"/>
        <v>4.9199999999999982</v>
      </c>
      <c r="AW60" s="74" t="str">
        <f t="shared" si="47"/>
        <v/>
      </c>
      <c r="AX60" s="74" t="str">
        <f t="shared" si="48"/>
        <v/>
      </c>
      <c r="AY60" s="74" t="str">
        <f t="shared" si="49"/>
        <v/>
      </c>
      <c r="AZ60" s="74" t="str">
        <f t="shared" si="50"/>
        <v/>
      </c>
      <c r="BA60" s="74" t="str">
        <f t="shared" si="51"/>
        <v/>
      </c>
      <c r="BB60" s="74" t="str">
        <f t="shared" si="52"/>
        <v/>
      </c>
      <c r="BC60" s="74" t="str">
        <f t="shared" si="53"/>
        <v/>
      </c>
      <c r="BD60" s="74">
        <f t="shared" si="54"/>
        <v>3.0733333333333341</v>
      </c>
      <c r="BE60" s="74">
        <f t="shared" si="55"/>
        <v>3.3816666666666677</v>
      </c>
      <c r="BF60" s="74">
        <f t="shared" si="56"/>
        <v>3.3249999999999993</v>
      </c>
      <c r="BG60" s="74" t="str">
        <f t="shared" si="57"/>
        <v/>
      </c>
      <c r="BH60" s="74" t="str">
        <f t="shared" si="58"/>
        <v/>
      </c>
      <c r="BI60" s="74" t="str">
        <f t="shared" si="59"/>
        <v/>
      </c>
      <c r="BJ60" s="74" t="str">
        <f t="shared" si="60"/>
        <v/>
      </c>
      <c r="BK60" s="74" t="str">
        <f t="shared" si="61"/>
        <v/>
      </c>
      <c r="BL60" s="74" t="str">
        <f t="shared" si="62"/>
        <v/>
      </c>
      <c r="BM60" s="74" t="str">
        <f t="shared" si="63"/>
        <v/>
      </c>
      <c r="BN60" s="62">
        <f t="shared" si="21"/>
        <v>4.8383333333333338</v>
      </c>
      <c r="BO60" s="62">
        <f t="shared" si="22"/>
        <v>3.2600000000000002</v>
      </c>
      <c r="BP60" s="9">
        <f t="shared" si="23"/>
        <v>3.768149461533625E-2</v>
      </c>
      <c r="BQ60" s="9">
        <f t="shared" si="24"/>
        <v>3.4315400430845258E-2</v>
      </c>
      <c r="BR60" s="9">
        <f t="shared" si="25"/>
        <v>3.3031813767543182E-2</v>
      </c>
      <c r="BS60" s="9" t="str">
        <f t="shared" si="26"/>
        <v/>
      </c>
      <c r="BT60" s="9" t="str">
        <f t="shared" si="27"/>
        <v/>
      </c>
      <c r="BU60" s="9" t="str">
        <f t="shared" si="28"/>
        <v/>
      </c>
      <c r="BV60" s="9" t="str">
        <f t="shared" si="29"/>
        <v/>
      </c>
      <c r="BW60" s="9" t="str">
        <f t="shared" si="30"/>
        <v/>
      </c>
      <c r="BX60" s="9" t="str">
        <f t="shared" si="31"/>
        <v/>
      </c>
      <c r="BY60" s="9" t="str">
        <f t="shared" si="32"/>
        <v/>
      </c>
      <c r="BZ60" s="9">
        <f t="shared" si="33"/>
        <v>0.11880493471385019</v>
      </c>
      <c r="CA60" s="9">
        <f t="shared" si="34"/>
        <v>9.5943796163270964E-2</v>
      </c>
      <c r="CB60" s="9">
        <f t="shared" si="35"/>
        <v>9.9787298294581273E-2</v>
      </c>
      <c r="CC60" s="9" t="str">
        <f t="shared" si="36"/>
        <v/>
      </c>
      <c r="CD60" s="9" t="str">
        <f t="shared" si="37"/>
        <v/>
      </c>
      <c r="CE60" s="9" t="str">
        <f t="shared" si="38"/>
        <v/>
      </c>
      <c r="CF60" s="9" t="str">
        <f t="shared" si="39"/>
        <v/>
      </c>
      <c r="CG60" s="9" t="str">
        <f t="shared" si="40"/>
        <v/>
      </c>
      <c r="CH60" s="9" t="str">
        <f t="shared" si="41"/>
        <v/>
      </c>
      <c r="CI60" s="9" t="str">
        <f t="shared" si="42"/>
        <v/>
      </c>
    </row>
    <row r="61" spans="1:87" ht="12.75" customHeight="1">
      <c r="A61" s="188"/>
      <c r="B61" s="57" t="str">
        <f>IF('Gene Table'!D60="","",'Gene Table'!D60)</f>
        <v>NM_033338</v>
      </c>
      <c r="C61" s="57" t="s">
        <v>1800</v>
      </c>
      <c r="D61" s="60">
        <f>IF(SUM('Test Sample Data'!D$3:D$98)&gt;10,IF(AND(ISNUMBER('Test Sample Data'!D60),'Test Sample Data'!D60&lt;$B$1, 'Test Sample Data'!D60&gt;0),'Test Sample Data'!D60,$B$1),"")</f>
        <v>27.91</v>
      </c>
      <c r="E61" s="60">
        <f>IF(SUM('Test Sample Data'!E$3:E$98)&gt;10,IF(AND(ISNUMBER('Test Sample Data'!E60),'Test Sample Data'!E60&lt;$B$1, 'Test Sample Data'!E60&gt;0),'Test Sample Data'!E60,$B$1),"")</f>
        <v>28.11</v>
      </c>
      <c r="F61" s="60">
        <f>IF(SUM('Test Sample Data'!F$3:F$98)&gt;10,IF(AND(ISNUMBER('Test Sample Data'!F60),'Test Sample Data'!F60&lt;$B$1, 'Test Sample Data'!F60&gt;0),'Test Sample Data'!F60,$B$1),"")</f>
        <v>28.14</v>
      </c>
      <c r="G61" s="60" t="str">
        <f>IF(SUM('Test Sample Data'!G$3:G$98)&gt;10,IF(AND(ISNUMBER('Test Sample Data'!G60),'Test Sample Data'!G60&lt;$B$1, 'Test Sample Data'!G60&gt;0),'Test Sample Data'!G60,$B$1),"")</f>
        <v/>
      </c>
      <c r="H61" s="60" t="str">
        <f>IF(SUM('Test Sample Data'!H$3:H$98)&gt;10,IF(AND(ISNUMBER('Test Sample Data'!H60),'Test Sample Data'!H60&lt;$B$1, 'Test Sample Data'!H60&gt;0),'Test Sample Data'!H60,$B$1),"")</f>
        <v/>
      </c>
      <c r="I61" s="60" t="str">
        <f>IF(SUM('Test Sample Data'!I$3:I$98)&gt;10,IF(AND(ISNUMBER('Test Sample Data'!I60),'Test Sample Data'!I60&lt;$B$1, 'Test Sample Data'!I60&gt;0),'Test Sample Data'!I60,$B$1),"")</f>
        <v/>
      </c>
      <c r="J61" s="60" t="str">
        <f>IF(SUM('Test Sample Data'!J$3:J$98)&gt;10,IF(AND(ISNUMBER('Test Sample Data'!J60),'Test Sample Data'!J60&lt;$B$1, 'Test Sample Data'!J60&gt;0),'Test Sample Data'!J60,$B$1),"")</f>
        <v/>
      </c>
      <c r="K61" s="60" t="str">
        <f>IF(SUM('Test Sample Data'!K$3:K$98)&gt;10,IF(AND(ISNUMBER('Test Sample Data'!K60),'Test Sample Data'!K60&lt;$B$1, 'Test Sample Data'!K60&gt;0),'Test Sample Data'!K60,$B$1),"")</f>
        <v/>
      </c>
      <c r="L61" s="60" t="str">
        <f>IF(SUM('Test Sample Data'!L$3:L$98)&gt;10,IF(AND(ISNUMBER('Test Sample Data'!L60),'Test Sample Data'!L60&lt;$B$1, 'Test Sample Data'!L60&gt;0),'Test Sample Data'!L60,$B$1),"")</f>
        <v/>
      </c>
      <c r="M61" s="60" t="str">
        <f>IF(SUM('Test Sample Data'!M$3:M$98)&gt;10,IF(AND(ISNUMBER('Test Sample Data'!M60),'Test Sample Data'!M60&lt;$B$1, 'Test Sample Data'!M60&gt;0),'Test Sample Data'!M60,$B$1),"")</f>
        <v/>
      </c>
      <c r="N61" s="60" t="str">
        <f>'Gene Table'!D60</f>
        <v>NM_033338</v>
      </c>
      <c r="O61" s="57" t="s">
        <v>1800</v>
      </c>
      <c r="P61" s="60">
        <f>IF(SUM('Control Sample Data'!D$3:D$98)&gt;10,IF(AND(ISNUMBER('Control Sample Data'!D60),'Control Sample Data'!D60&lt;$B$1, 'Control Sample Data'!D60&gt;0),'Control Sample Data'!D60,$B$1),"")</f>
        <v>29.35</v>
      </c>
      <c r="Q61" s="60">
        <f>IF(SUM('Control Sample Data'!E$3:E$98)&gt;10,IF(AND(ISNUMBER('Control Sample Data'!E60),'Control Sample Data'!E60&lt;$B$1, 'Control Sample Data'!E60&gt;0),'Control Sample Data'!E60,$B$1),"")</f>
        <v>29.56</v>
      </c>
      <c r="R61" s="60">
        <f>IF(SUM('Control Sample Data'!F$3:F$98)&gt;10,IF(AND(ISNUMBER('Control Sample Data'!F60),'Control Sample Data'!F60&lt;$B$1, 'Control Sample Data'!F60&gt;0),'Control Sample Data'!F60,$B$1),"")</f>
        <v>29.77</v>
      </c>
      <c r="S61" s="60" t="str">
        <f>IF(SUM('Control Sample Data'!G$3:G$98)&gt;10,IF(AND(ISNUMBER('Control Sample Data'!G60),'Control Sample Data'!G60&lt;$B$1, 'Control Sample Data'!G60&gt;0),'Control Sample Data'!G60,$B$1),"")</f>
        <v/>
      </c>
      <c r="T61" s="60" t="str">
        <f>IF(SUM('Control Sample Data'!H$3:H$98)&gt;10,IF(AND(ISNUMBER('Control Sample Data'!H60),'Control Sample Data'!H60&lt;$B$1, 'Control Sample Data'!H60&gt;0),'Control Sample Data'!H60,$B$1),"")</f>
        <v/>
      </c>
      <c r="U61" s="60" t="str">
        <f>IF(SUM('Control Sample Data'!I$3:I$98)&gt;10,IF(AND(ISNUMBER('Control Sample Data'!I60),'Control Sample Data'!I60&lt;$B$1, 'Control Sample Data'!I60&gt;0),'Control Sample Data'!I60,$B$1),"")</f>
        <v/>
      </c>
      <c r="V61" s="60" t="str">
        <f>IF(SUM('Control Sample Data'!J$3:J$98)&gt;10,IF(AND(ISNUMBER('Control Sample Data'!J60),'Control Sample Data'!J60&lt;$B$1, 'Control Sample Data'!J60&gt;0),'Control Sample Data'!J60,$B$1),"")</f>
        <v/>
      </c>
      <c r="W61" s="60" t="str">
        <f>IF(SUM('Control Sample Data'!K$3:K$98)&gt;10,IF(AND(ISNUMBER('Control Sample Data'!K60),'Control Sample Data'!K60&lt;$B$1, 'Control Sample Data'!K60&gt;0),'Control Sample Data'!K60,$B$1),"")</f>
        <v/>
      </c>
      <c r="X61" s="60" t="str">
        <f>IF(SUM('Control Sample Data'!L$3:L$98)&gt;10,IF(AND(ISNUMBER('Control Sample Data'!L60),'Control Sample Data'!L60&lt;$B$1, 'Control Sample Data'!L60&gt;0),'Control Sample Data'!L60,$B$1),"")</f>
        <v/>
      </c>
      <c r="Y61" s="60" t="str">
        <f>IF(SUM('Control Sample Data'!M$3:M$98)&gt;10,IF(AND(ISNUMBER('Control Sample Data'!M60),'Control Sample Data'!M60&lt;$B$1, 'Control Sample Data'!M60&gt;0),'Control Sample Data'!M60,$B$1),"")</f>
        <v/>
      </c>
      <c r="AT61" s="74">
        <f t="shared" si="44"/>
        <v>4.8500000000000014</v>
      </c>
      <c r="AU61" s="74">
        <f t="shared" si="45"/>
        <v>4.9649999999999999</v>
      </c>
      <c r="AV61" s="74">
        <f t="shared" si="46"/>
        <v>4.9800000000000004</v>
      </c>
      <c r="AW61" s="74" t="str">
        <f t="shared" si="47"/>
        <v/>
      </c>
      <c r="AX61" s="74" t="str">
        <f t="shared" si="48"/>
        <v/>
      </c>
      <c r="AY61" s="74" t="str">
        <f t="shared" si="49"/>
        <v/>
      </c>
      <c r="AZ61" s="74" t="str">
        <f t="shared" si="50"/>
        <v/>
      </c>
      <c r="BA61" s="74" t="str">
        <f t="shared" si="51"/>
        <v/>
      </c>
      <c r="BB61" s="74" t="str">
        <f t="shared" si="52"/>
        <v/>
      </c>
      <c r="BC61" s="74" t="str">
        <f t="shared" si="53"/>
        <v/>
      </c>
      <c r="BD61" s="74">
        <f t="shared" si="54"/>
        <v>5.0733333333333341</v>
      </c>
      <c r="BE61" s="74">
        <f t="shared" si="55"/>
        <v>5.2516666666666652</v>
      </c>
      <c r="BF61" s="74">
        <f t="shared" si="56"/>
        <v>5.3649999999999984</v>
      </c>
      <c r="BG61" s="74" t="str">
        <f t="shared" si="57"/>
        <v/>
      </c>
      <c r="BH61" s="74" t="str">
        <f t="shared" si="58"/>
        <v/>
      </c>
      <c r="BI61" s="74" t="str">
        <f t="shared" si="59"/>
        <v/>
      </c>
      <c r="BJ61" s="74" t="str">
        <f t="shared" si="60"/>
        <v/>
      </c>
      <c r="BK61" s="74" t="str">
        <f t="shared" si="61"/>
        <v/>
      </c>
      <c r="BL61" s="74" t="str">
        <f t="shared" si="62"/>
        <v/>
      </c>
      <c r="BM61" s="74" t="str">
        <f t="shared" si="63"/>
        <v/>
      </c>
      <c r="BN61" s="62">
        <f t="shared" si="21"/>
        <v>4.9316666666666675</v>
      </c>
      <c r="BO61" s="62">
        <f t="shared" si="22"/>
        <v>5.2299999999999995</v>
      </c>
      <c r="BP61" s="9">
        <f t="shared" si="23"/>
        <v>3.4674046002120124E-2</v>
      </c>
      <c r="BQ61" s="9">
        <f t="shared" si="24"/>
        <v>3.2017400719775047E-2</v>
      </c>
      <c r="BR61" s="9">
        <f t="shared" si="25"/>
        <v>3.1686233743438402E-2</v>
      </c>
      <c r="BS61" s="9" t="str">
        <f t="shared" si="26"/>
        <v/>
      </c>
      <c r="BT61" s="9" t="str">
        <f t="shared" si="27"/>
        <v/>
      </c>
      <c r="BU61" s="9" t="str">
        <f t="shared" si="28"/>
        <v/>
      </c>
      <c r="BV61" s="9" t="str">
        <f t="shared" si="29"/>
        <v/>
      </c>
      <c r="BW61" s="9" t="str">
        <f t="shared" si="30"/>
        <v/>
      </c>
      <c r="BX61" s="9" t="str">
        <f t="shared" si="31"/>
        <v/>
      </c>
      <c r="BY61" s="9" t="str">
        <f t="shared" si="32"/>
        <v/>
      </c>
      <c r="BZ61" s="9">
        <f t="shared" si="33"/>
        <v>2.9701233678462554E-2</v>
      </c>
      <c r="CA61" s="9">
        <f t="shared" si="34"/>
        <v>2.6247672954127971E-2</v>
      </c>
      <c r="CB61" s="9">
        <f t="shared" si="35"/>
        <v>2.4264652343782524E-2</v>
      </c>
      <c r="CC61" s="9" t="str">
        <f t="shared" si="36"/>
        <v/>
      </c>
      <c r="CD61" s="9" t="str">
        <f t="shared" si="37"/>
        <v/>
      </c>
      <c r="CE61" s="9" t="str">
        <f t="shared" si="38"/>
        <v/>
      </c>
      <c r="CF61" s="9" t="str">
        <f t="shared" si="39"/>
        <v/>
      </c>
      <c r="CG61" s="9" t="str">
        <f t="shared" si="40"/>
        <v/>
      </c>
      <c r="CH61" s="9" t="str">
        <f t="shared" si="41"/>
        <v/>
      </c>
      <c r="CI61" s="9" t="str">
        <f t="shared" si="42"/>
        <v/>
      </c>
    </row>
    <row r="62" spans="1:87">
      <c r="A62" s="188"/>
      <c r="B62" s="57" t="str">
        <f>IF('Gene Table'!D61="","",'Gene Table'!D61)</f>
        <v>NM_001226</v>
      </c>
      <c r="C62" s="57" t="s">
        <v>1801</v>
      </c>
      <c r="D62" s="60">
        <f>IF(SUM('Test Sample Data'!D$3:D$98)&gt;10,IF(AND(ISNUMBER('Test Sample Data'!D61),'Test Sample Data'!D61&lt;$B$1, 'Test Sample Data'!D61&gt;0),'Test Sample Data'!D61,$B$1),"")</f>
        <v>25.47</v>
      </c>
      <c r="E62" s="60">
        <f>IF(SUM('Test Sample Data'!E$3:E$98)&gt;10,IF(AND(ISNUMBER('Test Sample Data'!E61),'Test Sample Data'!E61&lt;$B$1, 'Test Sample Data'!E61&gt;0),'Test Sample Data'!E61,$B$1),"")</f>
        <v>25.6</v>
      </c>
      <c r="F62" s="60">
        <f>IF(SUM('Test Sample Data'!F$3:F$98)&gt;10,IF(AND(ISNUMBER('Test Sample Data'!F61),'Test Sample Data'!F61&lt;$B$1, 'Test Sample Data'!F61&gt;0),'Test Sample Data'!F61,$B$1),"")</f>
        <v>25.57</v>
      </c>
      <c r="G62" s="60" t="str">
        <f>IF(SUM('Test Sample Data'!G$3:G$98)&gt;10,IF(AND(ISNUMBER('Test Sample Data'!G61),'Test Sample Data'!G61&lt;$B$1, 'Test Sample Data'!G61&gt;0),'Test Sample Data'!G61,$B$1),"")</f>
        <v/>
      </c>
      <c r="H62" s="60" t="str">
        <f>IF(SUM('Test Sample Data'!H$3:H$98)&gt;10,IF(AND(ISNUMBER('Test Sample Data'!H61),'Test Sample Data'!H61&lt;$B$1, 'Test Sample Data'!H61&gt;0),'Test Sample Data'!H61,$B$1),"")</f>
        <v/>
      </c>
      <c r="I62" s="60" t="str">
        <f>IF(SUM('Test Sample Data'!I$3:I$98)&gt;10,IF(AND(ISNUMBER('Test Sample Data'!I61),'Test Sample Data'!I61&lt;$B$1, 'Test Sample Data'!I61&gt;0),'Test Sample Data'!I61,$B$1),"")</f>
        <v/>
      </c>
      <c r="J62" s="60" t="str">
        <f>IF(SUM('Test Sample Data'!J$3:J$98)&gt;10,IF(AND(ISNUMBER('Test Sample Data'!J61),'Test Sample Data'!J61&lt;$B$1, 'Test Sample Data'!J61&gt;0),'Test Sample Data'!J61,$B$1),"")</f>
        <v/>
      </c>
      <c r="K62" s="60" t="str">
        <f>IF(SUM('Test Sample Data'!K$3:K$98)&gt;10,IF(AND(ISNUMBER('Test Sample Data'!K61),'Test Sample Data'!K61&lt;$B$1, 'Test Sample Data'!K61&gt;0),'Test Sample Data'!K61,$B$1),"")</f>
        <v/>
      </c>
      <c r="L62" s="60" t="str">
        <f>IF(SUM('Test Sample Data'!L$3:L$98)&gt;10,IF(AND(ISNUMBER('Test Sample Data'!L61),'Test Sample Data'!L61&lt;$B$1, 'Test Sample Data'!L61&gt;0),'Test Sample Data'!L61,$B$1),"")</f>
        <v/>
      </c>
      <c r="M62" s="60" t="str">
        <f>IF(SUM('Test Sample Data'!M$3:M$98)&gt;10,IF(AND(ISNUMBER('Test Sample Data'!M61),'Test Sample Data'!M61&lt;$B$1, 'Test Sample Data'!M61&gt;0),'Test Sample Data'!M61,$B$1),"")</f>
        <v/>
      </c>
      <c r="N62" s="60" t="str">
        <f>'Gene Table'!D61</f>
        <v>NM_001226</v>
      </c>
      <c r="O62" s="57" t="s">
        <v>1801</v>
      </c>
      <c r="P62" s="60">
        <f>IF(SUM('Control Sample Data'!D$3:D$98)&gt;10,IF(AND(ISNUMBER('Control Sample Data'!D61),'Control Sample Data'!D61&lt;$B$1, 'Control Sample Data'!D61&gt;0),'Control Sample Data'!D61,$B$1),"")</f>
        <v>27.76</v>
      </c>
      <c r="Q62" s="60">
        <f>IF(SUM('Control Sample Data'!E$3:E$98)&gt;10,IF(AND(ISNUMBER('Control Sample Data'!E61),'Control Sample Data'!E61&lt;$B$1, 'Control Sample Data'!E61&gt;0),'Control Sample Data'!E61,$B$1),"")</f>
        <v>28.03</v>
      </c>
      <c r="R62" s="60">
        <f>IF(SUM('Control Sample Data'!F$3:F$98)&gt;10,IF(AND(ISNUMBER('Control Sample Data'!F61),'Control Sample Data'!F61&lt;$B$1, 'Control Sample Data'!F61&gt;0),'Control Sample Data'!F61,$B$1),"")</f>
        <v>28.26</v>
      </c>
      <c r="S62" s="60" t="str">
        <f>IF(SUM('Control Sample Data'!G$3:G$98)&gt;10,IF(AND(ISNUMBER('Control Sample Data'!G61),'Control Sample Data'!G61&lt;$B$1, 'Control Sample Data'!G61&gt;0),'Control Sample Data'!G61,$B$1),"")</f>
        <v/>
      </c>
      <c r="T62" s="60" t="str">
        <f>IF(SUM('Control Sample Data'!H$3:H$98)&gt;10,IF(AND(ISNUMBER('Control Sample Data'!H61),'Control Sample Data'!H61&lt;$B$1, 'Control Sample Data'!H61&gt;0),'Control Sample Data'!H61,$B$1),"")</f>
        <v/>
      </c>
      <c r="U62" s="60" t="str">
        <f>IF(SUM('Control Sample Data'!I$3:I$98)&gt;10,IF(AND(ISNUMBER('Control Sample Data'!I61),'Control Sample Data'!I61&lt;$B$1, 'Control Sample Data'!I61&gt;0),'Control Sample Data'!I61,$B$1),"")</f>
        <v/>
      </c>
      <c r="V62" s="60" t="str">
        <f>IF(SUM('Control Sample Data'!J$3:J$98)&gt;10,IF(AND(ISNUMBER('Control Sample Data'!J61),'Control Sample Data'!J61&lt;$B$1, 'Control Sample Data'!J61&gt;0),'Control Sample Data'!J61,$B$1),"")</f>
        <v/>
      </c>
      <c r="W62" s="60" t="str">
        <f>IF(SUM('Control Sample Data'!K$3:K$98)&gt;10,IF(AND(ISNUMBER('Control Sample Data'!K61),'Control Sample Data'!K61&lt;$B$1, 'Control Sample Data'!K61&gt;0),'Control Sample Data'!K61,$B$1),"")</f>
        <v/>
      </c>
      <c r="X62" s="60" t="str">
        <f>IF(SUM('Control Sample Data'!L$3:L$98)&gt;10,IF(AND(ISNUMBER('Control Sample Data'!L61),'Control Sample Data'!L61&lt;$B$1, 'Control Sample Data'!L61&gt;0),'Control Sample Data'!L61,$B$1),"")</f>
        <v/>
      </c>
      <c r="Y62" s="60" t="str">
        <f>IF(SUM('Control Sample Data'!M$3:M$98)&gt;10,IF(AND(ISNUMBER('Control Sample Data'!M61),'Control Sample Data'!M61&lt;$B$1, 'Control Sample Data'!M61&gt;0),'Control Sample Data'!M61,$B$1),"")</f>
        <v/>
      </c>
      <c r="AT62" s="74">
        <f t="shared" si="44"/>
        <v>2.41</v>
      </c>
      <c r="AU62" s="74">
        <f t="shared" si="45"/>
        <v>2.4550000000000018</v>
      </c>
      <c r="AV62" s="74">
        <f t="shared" si="46"/>
        <v>2.41</v>
      </c>
      <c r="AW62" s="74" t="str">
        <f t="shared" si="47"/>
        <v/>
      </c>
      <c r="AX62" s="74" t="str">
        <f t="shared" si="48"/>
        <v/>
      </c>
      <c r="AY62" s="74" t="str">
        <f t="shared" si="49"/>
        <v/>
      </c>
      <c r="AZ62" s="74" t="str">
        <f t="shared" si="50"/>
        <v/>
      </c>
      <c r="BA62" s="74" t="str">
        <f t="shared" si="51"/>
        <v/>
      </c>
      <c r="BB62" s="74" t="str">
        <f t="shared" si="52"/>
        <v/>
      </c>
      <c r="BC62" s="74" t="str">
        <f t="shared" si="53"/>
        <v/>
      </c>
      <c r="BD62" s="74">
        <f t="shared" si="54"/>
        <v>3.4833333333333343</v>
      </c>
      <c r="BE62" s="74">
        <f t="shared" si="55"/>
        <v>3.7216666666666676</v>
      </c>
      <c r="BF62" s="74">
        <f t="shared" si="56"/>
        <v>3.8550000000000004</v>
      </c>
      <c r="BG62" s="74" t="str">
        <f t="shared" si="57"/>
        <v/>
      </c>
      <c r="BH62" s="74" t="str">
        <f t="shared" si="58"/>
        <v/>
      </c>
      <c r="BI62" s="74" t="str">
        <f t="shared" si="59"/>
        <v/>
      </c>
      <c r="BJ62" s="74" t="str">
        <f t="shared" si="60"/>
        <v/>
      </c>
      <c r="BK62" s="74" t="str">
        <f t="shared" si="61"/>
        <v/>
      </c>
      <c r="BL62" s="74" t="str">
        <f t="shared" si="62"/>
        <v/>
      </c>
      <c r="BM62" s="74" t="str">
        <f t="shared" si="63"/>
        <v/>
      </c>
      <c r="BN62" s="62">
        <f t="shared" si="21"/>
        <v>2.4250000000000007</v>
      </c>
      <c r="BO62" s="62">
        <f t="shared" si="22"/>
        <v>3.6866666666666674</v>
      </c>
      <c r="BP62" s="9">
        <f t="shared" si="23"/>
        <v>0.18815584342638339</v>
      </c>
      <c r="BQ62" s="9">
        <f t="shared" si="24"/>
        <v>0.18237754303002171</v>
      </c>
      <c r="BR62" s="9">
        <f t="shared" si="25"/>
        <v>0.18815584342638339</v>
      </c>
      <c r="BS62" s="9" t="str">
        <f t="shared" si="26"/>
        <v/>
      </c>
      <c r="BT62" s="9" t="str">
        <f t="shared" si="27"/>
        <v/>
      </c>
      <c r="BU62" s="9" t="str">
        <f t="shared" si="28"/>
        <v/>
      </c>
      <c r="BV62" s="9" t="str">
        <f t="shared" si="29"/>
        <v/>
      </c>
      <c r="BW62" s="9" t="str">
        <f t="shared" si="30"/>
        <v/>
      </c>
      <c r="BX62" s="9" t="str">
        <f t="shared" si="31"/>
        <v/>
      </c>
      <c r="BY62" s="9" t="str">
        <f t="shared" si="32"/>
        <v/>
      </c>
      <c r="BZ62" s="9">
        <f t="shared" si="33"/>
        <v>8.9415370777203601E-2</v>
      </c>
      <c r="CA62" s="9">
        <f t="shared" si="34"/>
        <v>7.5799562585983027E-2</v>
      </c>
      <c r="CB62" s="9">
        <f t="shared" si="35"/>
        <v>6.9108165832516805E-2</v>
      </c>
      <c r="CC62" s="9" t="str">
        <f t="shared" si="36"/>
        <v/>
      </c>
      <c r="CD62" s="9" t="str">
        <f t="shared" si="37"/>
        <v/>
      </c>
      <c r="CE62" s="9" t="str">
        <f t="shared" si="38"/>
        <v/>
      </c>
      <c r="CF62" s="9" t="str">
        <f t="shared" si="39"/>
        <v/>
      </c>
      <c r="CG62" s="9" t="str">
        <f t="shared" si="40"/>
        <v/>
      </c>
      <c r="CH62" s="9" t="str">
        <f t="shared" si="41"/>
        <v/>
      </c>
      <c r="CI62" s="9" t="str">
        <f t="shared" si="42"/>
        <v/>
      </c>
    </row>
    <row r="63" spans="1:87">
      <c r="A63" s="188"/>
      <c r="B63" s="57" t="str">
        <f>IF('Gene Table'!D62="","",'Gene Table'!D62)</f>
        <v>NM_004346</v>
      </c>
      <c r="C63" s="57" t="s">
        <v>1802</v>
      </c>
      <c r="D63" s="60">
        <f>IF(SUM('Test Sample Data'!D$3:D$98)&gt;10,IF(AND(ISNUMBER('Test Sample Data'!D62),'Test Sample Data'!D62&lt;$B$1, 'Test Sample Data'!D62&gt;0),'Test Sample Data'!D62,$B$1),"")</f>
        <v>25.29</v>
      </c>
      <c r="E63" s="60">
        <f>IF(SUM('Test Sample Data'!E$3:E$98)&gt;10,IF(AND(ISNUMBER('Test Sample Data'!E62),'Test Sample Data'!E62&lt;$B$1, 'Test Sample Data'!E62&gt;0),'Test Sample Data'!E62,$B$1),"")</f>
        <v>25.41</v>
      </c>
      <c r="F63" s="60">
        <f>IF(SUM('Test Sample Data'!F$3:F$98)&gt;10,IF(AND(ISNUMBER('Test Sample Data'!F62),'Test Sample Data'!F62&lt;$B$1, 'Test Sample Data'!F62&gt;0),'Test Sample Data'!F62,$B$1),"")</f>
        <v>25.39</v>
      </c>
      <c r="G63" s="60" t="str">
        <f>IF(SUM('Test Sample Data'!G$3:G$98)&gt;10,IF(AND(ISNUMBER('Test Sample Data'!G62),'Test Sample Data'!G62&lt;$B$1, 'Test Sample Data'!G62&gt;0),'Test Sample Data'!G62,$B$1),"")</f>
        <v/>
      </c>
      <c r="H63" s="60" t="str">
        <f>IF(SUM('Test Sample Data'!H$3:H$98)&gt;10,IF(AND(ISNUMBER('Test Sample Data'!H62),'Test Sample Data'!H62&lt;$B$1, 'Test Sample Data'!H62&gt;0),'Test Sample Data'!H62,$B$1),"")</f>
        <v/>
      </c>
      <c r="I63" s="60" t="str">
        <f>IF(SUM('Test Sample Data'!I$3:I$98)&gt;10,IF(AND(ISNUMBER('Test Sample Data'!I62),'Test Sample Data'!I62&lt;$B$1, 'Test Sample Data'!I62&gt;0),'Test Sample Data'!I62,$B$1),"")</f>
        <v/>
      </c>
      <c r="J63" s="60" t="str">
        <f>IF(SUM('Test Sample Data'!J$3:J$98)&gt;10,IF(AND(ISNUMBER('Test Sample Data'!J62),'Test Sample Data'!J62&lt;$B$1, 'Test Sample Data'!J62&gt;0),'Test Sample Data'!J62,$B$1),"")</f>
        <v/>
      </c>
      <c r="K63" s="60" t="str">
        <f>IF(SUM('Test Sample Data'!K$3:K$98)&gt;10,IF(AND(ISNUMBER('Test Sample Data'!K62),'Test Sample Data'!K62&lt;$B$1, 'Test Sample Data'!K62&gt;0),'Test Sample Data'!K62,$B$1),"")</f>
        <v/>
      </c>
      <c r="L63" s="60" t="str">
        <f>IF(SUM('Test Sample Data'!L$3:L$98)&gt;10,IF(AND(ISNUMBER('Test Sample Data'!L62),'Test Sample Data'!L62&lt;$B$1, 'Test Sample Data'!L62&gt;0),'Test Sample Data'!L62,$B$1),"")</f>
        <v/>
      </c>
      <c r="M63" s="60" t="str">
        <f>IF(SUM('Test Sample Data'!M$3:M$98)&gt;10,IF(AND(ISNUMBER('Test Sample Data'!M62),'Test Sample Data'!M62&lt;$B$1, 'Test Sample Data'!M62&gt;0),'Test Sample Data'!M62,$B$1),"")</f>
        <v/>
      </c>
      <c r="N63" s="60" t="str">
        <f>'Gene Table'!D62</f>
        <v>NM_004346</v>
      </c>
      <c r="O63" s="57" t="s">
        <v>1802</v>
      </c>
      <c r="P63" s="60">
        <f>IF(SUM('Control Sample Data'!D$3:D$98)&gt;10,IF(AND(ISNUMBER('Control Sample Data'!D62),'Control Sample Data'!D62&lt;$B$1, 'Control Sample Data'!D62&gt;0),'Control Sample Data'!D62,$B$1),"")</f>
        <v>28.55</v>
      </c>
      <c r="Q63" s="60">
        <f>IF(SUM('Control Sample Data'!E$3:E$98)&gt;10,IF(AND(ISNUMBER('Control Sample Data'!E62),'Control Sample Data'!E62&lt;$B$1, 'Control Sample Data'!E62&gt;0),'Control Sample Data'!E62,$B$1),"")</f>
        <v>28.73</v>
      </c>
      <c r="R63" s="60">
        <f>IF(SUM('Control Sample Data'!F$3:F$98)&gt;10,IF(AND(ISNUMBER('Control Sample Data'!F62),'Control Sample Data'!F62&lt;$B$1, 'Control Sample Data'!F62&gt;0),'Control Sample Data'!F62,$B$1),"")</f>
        <v>28.85</v>
      </c>
      <c r="S63" s="60" t="str">
        <f>IF(SUM('Control Sample Data'!G$3:G$98)&gt;10,IF(AND(ISNUMBER('Control Sample Data'!G62),'Control Sample Data'!G62&lt;$B$1, 'Control Sample Data'!G62&gt;0),'Control Sample Data'!G62,$B$1),"")</f>
        <v/>
      </c>
      <c r="T63" s="60" t="str">
        <f>IF(SUM('Control Sample Data'!H$3:H$98)&gt;10,IF(AND(ISNUMBER('Control Sample Data'!H62),'Control Sample Data'!H62&lt;$B$1, 'Control Sample Data'!H62&gt;0),'Control Sample Data'!H62,$B$1),"")</f>
        <v/>
      </c>
      <c r="U63" s="60" t="str">
        <f>IF(SUM('Control Sample Data'!I$3:I$98)&gt;10,IF(AND(ISNUMBER('Control Sample Data'!I62),'Control Sample Data'!I62&lt;$B$1, 'Control Sample Data'!I62&gt;0),'Control Sample Data'!I62,$B$1),"")</f>
        <v/>
      </c>
      <c r="V63" s="60" t="str">
        <f>IF(SUM('Control Sample Data'!J$3:J$98)&gt;10,IF(AND(ISNUMBER('Control Sample Data'!J62),'Control Sample Data'!J62&lt;$B$1, 'Control Sample Data'!J62&gt;0),'Control Sample Data'!J62,$B$1),"")</f>
        <v/>
      </c>
      <c r="W63" s="60" t="str">
        <f>IF(SUM('Control Sample Data'!K$3:K$98)&gt;10,IF(AND(ISNUMBER('Control Sample Data'!K62),'Control Sample Data'!K62&lt;$B$1, 'Control Sample Data'!K62&gt;0),'Control Sample Data'!K62,$B$1),"")</f>
        <v/>
      </c>
      <c r="X63" s="60" t="str">
        <f>IF(SUM('Control Sample Data'!L$3:L$98)&gt;10,IF(AND(ISNUMBER('Control Sample Data'!L62),'Control Sample Data'!L62&lt;$B$1, 'Control Sample Data'!L62&gt;0),'Control Sample Data'!L62,$B$1),"")</f>
        <v/>
      </c>
      <c r="Y63" s="60" t="str">
        <f>IF(SUM('Control Sample Data'!M$3:M$98)&gt;10,IF(AND(ISNUMBER('Control Sample Data'!M62),'Control Sample Data'!M62&lt;$B$1, 'Control Sample Data'!M62&gt;0),'Control Sample Data'!M62,$B$1),"")</f>
        <v/>
      </c>
      <c r="AT63" s="74">
        <f t="shared" si="44"/>
        <v>2.2300000000000004</v>
      </c>
      <c r="AU63" s="74">
        <f t="shared" si="45"/>
        <v>2.2650000000000006</v>
      </c>
      <c r="AV63" s="74">
        <f t="shared" si="46"/>
        <v>2.2300000000000004</v>
      </c>
      <c r="AW63" s="74" t="str">
        <f t="shared" si="47"/>
        <v/>
      </c>
      <c r="AX63" s="74" t="str">
        <f t="shared" si="48"/>
        <v/>
      </c>
      <c r="AY63" s="74" t="str">
        <f t="shared" si="49"/>
        <v/>
      </c>
      <c r="AZ63" s="74" t="str">
        <f t="shared" si="50"/>
        <v/>
      </c>
      <c r="BA63" s="74" t="str">
        <f t="shared" si="51"/>
        <v/>
      </c>
      <c r="BB63" s="74" t="str">
        <f t="shared" si="52"/>
        <v/>
      </c>
      <c r="BC63" s="74" t="str">
        <f t="shared" si="53"/>
        <v/>
      </c>
      <c r="BD63" s="74">
        <f t="shared" si="54"/>
        <v>4.2733333333333334</v>
      </c>
      <c r="BE63" s="74">
        <f t="shared" si="55"/>
        <v>4.4216666666666669</v>
      </c>
      <c r="BF63" s="74">
        <f t="shared" si="56"/>
        <v>4.4450000000000003</v>
      </c>
      <c r="BG63" s="74" t="str">
        <f t="shared" si="57"/>
        <v/>
      </c>
      <c r="BH63" s="74" t="str">
        <f t="shared" si="58"/>
        <v/>
      </c>
      <c r="BI63" s="74" t="str">
        <f t="shared" si="59"/>
        <v/>
      </c>
      <c r="BJ63" s="74" t="str">
        <f t="shared" si="60"/>
        <v/>
      </c>
      <c r="BK63" s="74" t="str">
        <f t="shared" si="61"/>
        <v/>
      </c>
      <c r="BL63" s="74" t="str">
        <f t="shared" si="62"/>
        <v/>
      </c>
      <c r="BM63" s="74" t="str">
        <f t="shared" si="63"/>
        <v/>
      </c>
      <c r="BN63" s="62">
        <f t="shared" si="21"/>
        <v>2.2416666666666671</v>
      </c>
      <c r="BO63" s="62">
        <f t="shared" si="22"/>
        <v>4.38</v>
      </c>
      <c r="BP63" s="9">
        <f t="shared" si="23"/>
        <v>0.21315872294198909</v>
      </c>
      <c r="BQ63" s="9">
        <f t="shared" si="24"/>
        <v>0.20804968367788104</v>
      </c>
      <c r="BR63" s="9">
        <f t="shared" si="25"/>
        <v>0.21315872294198909</v>
      </c>
      <c r="BS63" s="9" t="str">
        <f t="shared" si="26"/>
        <v/>
      </c>
      <c r="BT63" s="9" t="str">
        <f t="shared" si="27"/>
        <v/>
      </c>
      <c r="BU63" s="9" t="str">
        <f t="shared" si="28"/>
        <v/>
      </c>
      <c r="BV63" s="9" t="str">
        <f t="shared" si="29"/>
        <v/>
      </c>
      <c r="BW63" s="9" t="str">
        <f t="shared" si="30"/>
        <v/>
      </c>
      <c r="BX63" s="9" t="str">
        <f t="shared" si="31"/>
        <v/>
      </c>
      <c r="BY63" s="9" t="str">
        <f t="shared" si="32"/>
        <v/>
      </c>
      <c r="BZ63" s="9">
        <f t="shared" si="33"/>
        <v>5.1712851418750802E-2</v>
      </c>
      <c r="CA63" s="9">
        <f t="shared" si="34"/>
        <v>4.6660104005860709E-2</v>
      </c>
      <c r="CB63" s="9">
        <f t="shared" si="35"/>
        <v>4.591151978994714E-2</v>
      </c>
      <c r="CC63" s="9" t="str">
        <f t="shared" si="36"/>
        <v/>
      </c>
      <c r="CD63" s="9" t="str">
        <f t="shared" si="37"/>
        <v/>
      </c>
      <c r="CE63" s="9" t="str">
        <f t="shared" si="38"/>
        <v/>
      </c>
      <c r="CF63" s="9" t="str">
        <f t="shared" si="39"/>
        <v/>
      </c>
      <c r="CG63" s="9" t="str">
        <f t="shared" si="40"/>
        <v/>
      </c>
      <c r="CH63" s="9" t="str">
        <f t="shared" si="41"/>
        <v/>
      </c>
      <c r="CI63" s="9" t="str">
        <f t="shared" si="42"/>
        <v/>
      </c>
    </row>
    <row r="64" spans="1:87">
      <c r="A64" s="188"/>
      <c r="B64" s="57" t="str">
        <f>IF('Gene Table'!D63="","",'Gene Table'!D63)</f>
        <v>NM_005431</v>
      </c>
      <c r="C64" s="57" t="s">
        <v>1803</v>
      </c>
      <c r="D64" s="60">
        <f>IF(SUM('Test Sample Data'!D$3:D$98)&gt;10,IF(AND(ISNUMBER('Test Sample Data'!D63),'Test Sample Data'!D63&lt;$B$1, 'Test Sample Data'!D63&gt;0),'Test Sample Data'!D63,$B$1),"")</f>
        <v>25.6</v>
      </c>
      <c r="E64" s="60">
        <f>IF(SUM('Test Sample Data'!E$3:E$98)&gt;10,IF(AND(ISNUMBER('Test Sample Data'!E63),'Test Sample Data'!E63&lt;$B$1, 'Test Sample Data'!E63&gt;0),'Test Sample Data'!E63,$B$1),"")</f>
        <v>25.73</v>
      </c>
      <c r="F64" s="60">
        <f>IF(SUM('Test Sample Data'!F$3:F$98)&gt;10,IF(AND(ISNUMBER('Test Sample Data'!F63),'Test Sample Data'!F63&lt;$B$1, 'Test Sample Data'!F63&gt;0),'Test Sample Data'!F63,$B$1),"")</f>
        <v>25.69</v>
      </c>
      <c r="G64" s="60" t="str">
        <f>IF(SUM('Test Sample Data'!G$3:G$98)&gt;10,IF(AND(ISNUMBER('Test Sample Data'!G63),'Test Sample Data'!G63&lt;$B$1, 'Test Sample Data'!G63&gt;0),'Test Sample Data'!G63,$B$1),"")</f>
        <v/>
      </c>
      <c r="H64" s="60" t="str">
        <f>IF(SUM('Test Sample Data'!H$3:H$98)&gt;10,IF(AND(ISNUMBER('Test Sample Data'!H63),'Test Sample Data'!H63&lt;$B$1, 'Test Sample Data'!H63&gt;0),'Test Sample Data'!H63,$B$1),"")</f>
        <v/>
      </c>
      <c r="I64" s="60" t="str">
        <f>IF(SUM('Test Sample Data'!I$3:I$98)&gt;10,IF(AND(ISNUMBER('Test Sample Data'!I63),'Test Sample Data'!I63&lt;$B$1, 'Test Sample Data'!I63&gt;0),'Test Sample Data'!I63,$B$1),"")</f>
        <v/>
      </c>
      <c r="J64" s="60" t="str">
        <f>IF(SUM('Test Sample Data'!J$3:J$98)&gt;10,IF(AND(ISNUMBER('Test Sample Data'!J63),'Test Sample Data'!J63&lt;$B$1, 'Test Sample Data'!J63&gt;0),'Test Sample Data'!J63,$B$1),"")</f>
        <v/>
      </c>
      <c r="K64" s="60" t="str">
        <f>IF(SUM('Test Sample Data'!K$3:K$98)&gt;10,IF(AND(ISNUMBER('Test Sample Data'!K63),'Test Sample Data'!K63&lt;$B$1, 'Test Sample Data'!K63&gt;0),'Test Sample Data'!K63,$B$1),"")</f>
        <v/>
      </c>
      <c r="L64" s="60" t="str">
        <f>IF(SUM('Test Sample Data'!L$3:L$98)&gt;10,IF(AND(ISNUMBER('Test Sample Data'!L63),'Test Sample Data'!L63&lt;$B$1, 'Test Sample Data'!L63&gt;0),'Test Sample Data'!L63,$B$1),"")</f>
        <v/>
      </c>
      <c r="M64" s="60" t="str">
        <f>IF(SUM('Test Sample Data'!M$3:M$98)&gt;10,IF(AND(ISNUMBER('Test Sample Data'!M63),'Test Sample Data'!M63&lt;$B$1, 'Test Sample Data'!M63&gt;0),'Test Sample Data'!M63,$B$1),"")</f>
        <v/>
      </c>
      <c r="N64" s="60" t="str">
        <f>'Gene Table'!D63</f>
        <v>NM_005431</v>
      </c>
      <c r="O64" s="57" t="s">
        <v>1803</v>
      </c>
      <c r="P64" s="60">
        <f>IF(SUM('Control Sample Data'!D$3:D$98)&gt;10,IF(AND(ISNUMBER('Control Sample Data'!D63),'Control Sample Data'!D63&lt;$B$1, 'Control Sample Data'!D63&gt;0),'Control Sample Data'!D63,$B$1),"")</f>
        <v>29.63</v>
      </c>
      <c r="Q64" s="60">
        <f>IF(SUM('Control Sample Data'!E$3:E$98)&gt;10,IF(AND(ISNUMBER('Control Sample Data'!E63),'Control Sample Data'!E63&lt;$B$1, 'Control Sample Data'!E63&gt;0),'Control Sample Data'!E63,$B$1),"")</f>
        <v>29.52</v>
      </c>
      <c r="R64" s="60">
        <f>IF(SUM('Control Sample Data'!F$3:F$98)&gt;10,IF(AND(ISNUMBER('Control Sample Data'!F63),'Control Sample Data'!F63&lt;$B$1, 'Control Sample Data'!F63&gt;0),'Control Sample Data'!F63,$B$1),"")</f>
        <v>29.89</v>
      </c>
      <c r="S64" s="60" t="str">
        <f>IF(SUM('Control Sample Data'!G$3:G$98)&gt;10,IF(AND(ISNUMBER('Control Sample Data'!G63),'Control Sample Data'!G63&lt;$B$1, 'Control Sample Data'!G63&gt;0),'Control Sample Data'!G63,$B$1),"")</f>
        <v/>
      </c>
      <c r="T64" s="60" t="str">
        <f>IF(SUM('Control Sample Data'!H$3:H$98)&gt;10,IF(AND(ISNUMBER('Control Sample Data'!H63),'Control Sample Data'!H63&lt;$B$1, 'Control Sample Data'!H63&gt;0),'Control Sample Data'!H63,$B$1),"")</f>
        <v/>
      </c>
      <c r="U64" s="60" t="str">
        <f>IF(SUM('Control Sample Data'!I$3:I$98)&gt;10,IF(AND(ISNUMBER('Control Sample Data'!I63),'Control Sample Data'!I63&lt;$B$1, 'Control Sample Data'!I63&gt;0),'Control Sample Data'!I63,$B$1),"")</f>
        <v/>
      </c>
      <c r="V64" s="60" t="str">
        <f>IF(SUM('Control Sample Data'!J$3:J$98)&gt;10,IF(AND(ISNUMBER('Control Sample Data'!J63),'Control Sample Data'!J63&lt;$B$1, 'Control Sample Data'!J63&gt;0),'Control Sample Data'!J63,$B$1),"")</f>
        <v/>
      </c>
      <c r="W64" s="60" t="str">
        <f>IF(SUM('Control Sample Data'!K$3:K$98)&gt;10,IF(AND(ISNUMBER('Control Sample Data'!K63),'Control Sample Data'!K63&lt;$B$1, 'Control Sample Data'!K63&gt;0),'Control Sample Data'!K63,$B$1),"")</f>
        <v/>
      </c>
      <c r="X64" s="60" t="str">
        <f>IF(SUM('Control Sample Data'!L$3:L$98)&gt;10,IF(AND(ISNUMBER('Control Sample Data'!L63),'Control Sample Data'!L63&lt;$B$1, 'Control Sample Data'!L63&gt;0),'Control Sample Data'!L63,$B$1),"")</f>
        <v/>
      </c>
      <c r="Y64" s="60" t="str">
        <f>IF(SUM('Control Sample Data'!M$3:M$98)&gt;10,IF(AND(ISNUMBER('Control Sample Data'!M63),'Control Sample Data'!M63&lt;$B$1, 'Control Sample Data'!M63&gt;0),'Control Sample Data'!M63,$B$1),"")</f>
        <v/>
      </c>
      <c r="AT64" s="74">
        <f t="shared" si="44"/>
        <v>2.5400000000000027</v>
      </c>
      <c r="AU64" s="74">
        <f t="shared" si="45"/>
        <v>2.5850000000000009</v>
      </c>
      <c r="AV64" s="74">
        <f t="shared" si="46"/>
        <v>2.5300000000000011</v>
      </c>
      <c r="AW64" s="74" t="str">
        <f t="shared" si="47"/>
        <v/>
      </c>
      <c r="AX64" s="74" t="str">
        <f t="shared" si="48"/>
        <v/>
      </c>
      <c r="AY64" s="74" t="str">
        <f t="shared" si="49"/>
        <v/>
      </c>
      <c r="AZ64" s="74" t="str">
        <f t="shared" si="50"/>
        <v/>
      </c>
      <c r="BA64" s="74" t="str">
        <f t="shared" si="51"/>
        <v/>
      </c>
      <c r="BB64" s="74" t="str">
        <f t="shared" si="52"/>
        <v/>
      </c>
      <c r="BC64" s="74" t="str">
        <f t="shared" si="53"/>
        <v/>
      </c>
      <c r="BD64" s="74">
        <f t="shared" si="54"/>
        <v>5.3533333333333317</v>
      </c>
      <c r="BE64" s="74">
        <f t="shared" si="55"/>
        <v>5.211666666666666</v>
      </c>
      <c r="BF64" s="74">
        <f t="shared" si="56"/>
        <v>5.4849999999999994</v>
      </c>
      <c r="BG64" s="74" t="str">
        <f t="shared" si="57"/>
        <v/>
      </c>
      <c r="BH64" s="74" t="str">
        <f t="shared" si="58"/>
        <v/>
      </c>
      <c r="BI64" s="74" t="str">
        <f t="shared" si="59"/>
        <v/>
      </c>
      <c r="BJ64" s="74" t="str">
        <f t="shared" si="60"/>
        <v/>
      </c>
      <c r="BK64" s="74" t="str">
        <f t="shared" si="61"/>
        <v/>
      </c>
      <c r="BL64" s="74" t="str">
        <f t="shared" si="62"/>
        <v/>
      </c>
      <c r="BM64" s="74" t="str">
        <f t="shared" si="63"/>
        <v/>
      </c>
      <c r="BN64" s="62">
        <f t="shared" si="21"/>
        <v>2.5516666666666681</v>
      </c>
      <c r="BO64" s="62">
        <f t="shared" si="22"/>
        <v>5.3499999999999988</v>
      </c>
      <c r="BP64" s="9">
        <f t="shared" si="23"/>
        <v>0.17194272726746768</v>
      </c>
      <c r="BQ64" s="9">
        <f t="shared" si="24"/>
        <v>0.16666233463639976</v>
      </c>
      <c r="BR64" s="9">
        <f t="shared" si="25"/>
        <v>0.17313868351386544</v>
      </c>
      <c r="BS64" s="9" t="str">
        <f t="shared" si="26"/>
        <v/>
      </c>
      <c r="BT64" s="9" t="str">
        <f t="shared" si="27"/>
        <v/>
      </c>
      <c r="BU64" s="9" t="str">
        <f t="shared" si="28"/>
        <v/>
      </c>
      <c r="BV64" s="9" t="str">
        <f t="shared" si="29"/>
        <v/>
      </c>
      <c r="BW64" s="9" t="str">
        <f t="shared" si="30"/>
        <v/>
      </c>
      <c r="BX64" s="9" t="str">
        <f t="shared" si="31"/>
        <v/>
      </c>
      <c r="BY64" s="9" t="str">
        <f t="shared" si="32"/>
        <v/>
      </c>
      <c r="BZ64" s="9">
        <f t="shared" si="33"/>
        <v>2.446166925934691E-2</v>
      </c>
      <c r="CA64" s="9">
        <f t="shared" si="34"/>
        <v>2.6985595481685443E-2</v>
      </c>
      <c r="CB64" s="9">
        <f t="shared" si="35"/>
        <v>2.2328033433454585E-2</v>
      </c>
      <c r="CC64" s="9" t="str">
        <f t="shared" si="36"/>
        <v/>
      </c>
      <c r="CD64" s="9" t="str">
        <f t="shared" si="37"/>
        <v/>
      </c>
      <c r="CE64" s="9" t="str">
        <f t="shared" si="38"/>
        <v/>
      </c>
      <c r="CF64" s="9" t="str">
        <f t="shared" si="39"/>
        <v/>
      </c>
      <c r="CG64" s="9" t="str">
        <f t="shared" si="40"/>
        <v/>
      </c>
      <c r="CH64" s="9" t="str">
        <f t="shared" si="41"/>
        <v/>
      </c>
      <c r="CI64" s="9" t="str">
        <f t="shared" si="42"/>
        <v/>
      </c>
    </row>
    <row r="65" spans="1:87">
      <c r="A65" s="188"/>
      <c r="B65" s="57" t="str">
        <f>IF('Gene Table'!D64="","",'Gene Table'!D64)</f>
        <v>NM_000455</v>
      </c>
      <c r="C65" s="57" t="s">
        <v>1804</v>
      </c>
      <c r="D65" s="60">
        <f>IF(SUM('Test Sample Data'!D$3:D$98)&gt;10,IF(AND(ISNUMBER('Test Sample Data'!D64),'Test Sample Data'!D64&lt;$B$1, 'Test Sample Data'!D64&gt;0),'Test Sample Data'!D64,$B$1),"")</f>
        <v>22.91</v>
      </c>
      <c r="E65" s="60">
        <f>IF(SUM('Test Sample Data'!E$3:E$98)&gt;10,IF(AND(ISNUMBER('Test Sample Data'!E64),'Test Sample Data'!E64&lt;$B$1, 'Test Sample Data'!E64&gt;0),'Test Sample Data'!E64,$B$1),"")</f>
        <v>23.04</v>
      </c>
      <c r="F65" s="60">
        <f>IF(SUM('Test Sample Data'!F$3:F$98)&gt;10,IF(AND(ISNUMBER('Test Sample Data'!F64),'Test Sample Data'!F64&lt;$B$1, 'Test Sample Data'!F64&gt;0),'Test Sample Data'!F64,$B$1),"")</f>
        <v>23.02</v>
      </c>
      <c r="G65" s="60" t="str">
        <f>IF(SUM('Test Sample Data'!G$3:G$98)&gt;10,IF(AND(ISNUMBER('Test Sample Data'!G64),'Test Sample Data'!G64&lt;$B$1, 'Test Sample Data'!G64&gt;0),'Test Sample Data'!G64,$B$1),"")</f>
        <v/>
      </c>
      <c r="H65" s="60" t="str">
        <f>IF(SUM('Test Sample Data'!H$3:H$98)&gt;10,IF(AND(ISNUMBER('Test Sample Data'!H64),'Test Sample Data'!H64&lt;$B$1, 'Test Sample Data'!H64&gt;0),'Test Sample Data'!H64,$B$1),"")</f>
        <v/>
      </c>
      <c r="I65" s="60" t="str">
        <f>IF(SUM('Test Sample Data'!I$3:I$98)&gt;10,IF(AND(ISNUMBER('Test Sample Data'!I64),'Test Sample Data'!I64&lt;$B$1, 'Test Sample Data'!I64&gt;0),'Test Sample Data'!I64,$B$1),"")</f>
        <v/>
      </c>
      <c r="J65" s="60" t="str">
        <f>IF(SUM('Test Sample Data'!J$3:J$98)&gt;10,IF(AND(ISNUMBER('Test Sample Data'!J64),'Test Sample Data'!J64&lt;$B$1, 'Test Sample Data'!J64&gt;0),'Test Sample Data'!J64,$B$1),"")</f>
        <v/>
      </c>
      <c r="K65" s="60" t="str">
        <f>IF(SUM('Test Sample Data'!K$3:K$98)&gt;10,IF(AND(ISNUMBER('Test Sample Data'!K64),'Test Sample Data'!K64&lt;$B$1, 'Test Sample Data'!K64&gt;0),'Test Sample Data'!K64,$B$1),"")</f>
        <v/>
      </c>
      <c r="L65" s="60" t="str">
        <f>IF(SUM('Test Sample Data'!L$3:L$98)&gt;10,IF(AND(ISNUMBER('Test Sample Data'!L64),'Test Sample Data'!L64&lt;$B$1, 'Test Sample Data'!L64&gt;0),'Test Sample Data'!L64,$B$1),"")</f>
        <v/>
      </c>
      <c r="M65" s="60" t="str">
        <f>IF(SUM('Test Sample Data'!M$3:M$98)&gt;10,IF(AND(ISNUMBER('Test Sample Data'!M64),'Test Sample Data'!M64&lt;$B$1, 'Test Sample Data'!M64&gt;0),'Test Sample Data'!M64,$B$1),"")</f>
        <v/>
      </c>
      <c r="N65" s="60" t="str">
        <f>'Gene Table'!D64</f>
        <v>NM_000455</v>
      </c>
      <c r="O65" s="57" t="s">
        <v>1804</v>
      </c>
      <c r="P65" s="60">
        <f>IF(SUM('Control Sample Data'!D$3:D$98)&gt;10,IF(AND(ISNUMBER('Control Sample Data'!D64),'Control Sample Data'!D64&lt;$B$1, 'Control Sample Data'!D64&gt;0),'Control Sample Data'!D64,$B$1),"")</f>
        <v>27.29</v>
      </c>
      <c r="Q65" s="60">
        <f>IF(SUM('Control Sample Data'!E$3:E$98)&gt;10,IF(AND(ISNUMBER('Control Sample Data'!E64),'Control Sample Data'!E64&lt;$B$1, 'Control Sample Data'!E64&gt;0),'Control Sample Data'!E64,$B$1),"")</f>
        <v>27.31</v>
      </c>
      <c r="R65" s="60">
        <f>IF(SUM('Control Sample Data'!F$3:F$98)&gt;10,IF(AND(ISNUMBER('Control Sample Data'!F64),'Control Sample Data'!F64&lt;$B$1, 'Control Sample Data'!F64&gt;0),'Control Sample Data'!F64,$B$1),"")</f>
        <v>27.47</v>
      </c>
      <c r="S65" s="60" t="str">
        <f>IF(SUM('Control Sample Data'!G$3:G$98)&gt;10,IF(AND(ISNUMBER('Control Sample Data'!G64),'Control Sample Data'!G64&lt;$B$1, 'Control Sample Data'!G64&gt;0),'Control Sample Data'!G64,$B$1),"")</f>
        <v/>
      </c>
      <c r="T65" s="60" t="str">
        <f>IF(SUM('Control Sample Data'!H$3:H$98)&gt;10,IF(AND(ISNUMBER('Control Sample Data'!H64),'Control Sample Data'!H64&lt;$B$1, 'Control Sample Data'!H64&gt;0),'Control Sample Data'!H64,$B$1),"")</f>
        <v/>
      </c>
      <c r="U65" s="60" t="str">
        <f>IF(SUM('Control Sample Data'!I$3:I$98)&gt;10,IF(AND(ISNUMBER('Control Sample Data'!I64),'Control Sample Data'!I64&lt;$B$1, 'Control Sample Data'!I64&gt;0),'Control Sample Data'!I64,$B$1),"")</f>
        <v/>
      </c>
      <c r="V65" s="60" t="str">
        <f>IF(SUM('Control Sample Data'!J$3:J$98)&gt;10,IF(AND(ISNUMBER('Control Sample Data'!J64),'Control Sample Data'!J64&lt;$B$1, 'Control Sample Data'!J64&gt;0),'Control Sample Data'!J64,$B$1),"")</f>
        <v/>
      </c>
      <c r="W65" s="60" t="str">
        <f>IF(SUM('Control Sample Data'!K$3:K$98)&gt;10,IF(AND(ISNUMBER('Control Sample Data'!K64),'Control Sample Data'!K64&lt;$B$1, 'Control Sample Data'!K64&gt;0),'Control Sample Data'!K64,$B$1),"")</f>
        <v/>
      </c>
      <c r="X65" s="60" t="str">
        <f>IF(SUM('Control Sample Data'!L$3:L$98)&gt;10,IF(AND(ISNUMBER('Control Sample Data'!L64),'Control Sample Data'!L64&lt;$B$1, 'Control Sample Data'!L64&gt;0),'Control Sample Data'!L64,$B$1),"")</f>
        <v/>
      </c>
      <c r="Y65" s="60" t="str">
        <f>IF(SUM('Control Sample Data'!M$3:M$98)&gt;10,IF(AND(ISNUMBER('Control Sample Data'!M64),'Control Sample Data'!M64&lt;$B$1, 'Control Sample Data'!M64&gt;0),'Control Sample Data'!M64,$B$1),"")</f>
        <v/>
      </c>
      <c r="AT65" s="74">
        <f t="shared" si="44"/>
        <v>-0.14999999999999858</v>
      </c>
      <c r="AU65" s="74">
        <f t="shared" si="45"/>
        <v>-0.10500000000000043</v>
      </c>
      <c r="AV65" s="74">
        <f t="shared" si="46"/>
        <v>-0.14000000000000057</v>
      </c>
      <c r="AW65" s="74" t="str">
        <f t="shared" si="47"/>
        <v/>
      </c>
      <c r="AX65" s="74" t="str">
        <f t="shared" si="48"/>
        <v/>
      </c>
      <c r="AY65" s="74" t="str">
        <f t="shared" si="49"/>
        <v/>
      </c>
      <c r="AZ65" s="74" t="str">
        <f t="shared" si="50"/>
        <v/>
      </c>
      <c r="BA65" s="74" t="str">
        <f t="shared" si="51"/>
        <v/>
      </c>
      <c r="BB65" s="74" t="str">
        <f t="shared" si="52"/>
        <v/>
      </c>
      <c r="BC65" s="74" t="str">
        <f t="shared" si="53"/>
        <v/>
      </c>
      <c r="BD65" s="74">
        <f t="shared" si="54"/>
        <v>3.0133333333333319</v>
      </c>
      <c r="BE65" s="74">
        <f t="shared" si="55"/>
        <v>3.0016666666666652</v>
      </c>
      <c r="BF65" s="74">
        <f t="shared" si="56"/>
        <v>3.0649999999999977</v>
      </c>
      <c r="BG65" s="74" t="str">
        <f t="shared" si="57"/>
        <v/>
      </c>
      <c r="BH65" s="74" t="str">
        <f t="shared" si="58"/>
        <v/>
      </c>
      <c r="BI65" s="74" t="str">
        <f t="shared" si="59"/>
        <v/>
      </c>
      <c r="BJ65" s="74" t="str">
        <f t="shared" si="60"/>
        <v/>
      </c>
      <c r="BK65" s="74" t="str">
        <f t="shared" si="61"/>
        <v/>
      </c>
      <c r="BL65" s="74" t="str">
        <f t="shared" si="62"/>
        <v/>
      </c>
      <c r="BM65" s="74" t="str">
        <f t="shared" si="63"/>
        <v/>
      </c>
      <c r="BN65" s="62">
        <f t="shared" si="21"/>
        <v>-0.13166666666666652</v>
      </c>
      <c r="BO65" s="62">
        <f t="shared" si="22"/>
        <v>3.0266666666666651</v>
      </c>
      <c r="BP65" s="9">
        <f t="shared" si="23"/>
        <v>1.109569472067844</v>
      </c>
      <c r="BQ65" s="9">
        <f t="shared" si="24"/>
        <v>1.0754943904573786</v>
      </c>
      <c r="BR65" s="9">
        <f t="shared" si="25"/>
        <v>1.1019051158766111</v>
      </c>
      <c r="BS65" s="9" t="str">
        <f t="shared" si="26"/>
        <v/>
      </c>
      <c r="BT65" s="9" t="str">
        <f t="shared" si="27"/>
        <v/>
      </c>
      <c r="BU65" s="9" t="str">
        <f t="shared" si="28"/>
        <v/>
      </c>
      <c r="BV65" s="9" t="str">
        <f t="shared" si="29"/>
        <v/>
      </c>
      <c r="BW65" s="9" t="str">
        <f t="shared" si="30"/>
        <v/>
      </c>
      <c r="BX65" s="9" t="str">
        <f t="shared" si="31"/>
        <v/>
      </c>
      <c r="BY65" s="9" t="str">
        <f t="shared" si="32"/>
        <v/>
      </c>
      <c r="BZ65" s="9">
        <f t="shared" si="33"/>
        <v>0.1238500766581538</v>
      </c>
      <c r="CA65" s="9">
        <f t="shared" si="34"/>
        <v>0.12485567771725394</v>
      </c>
      <c r="CB65" s="9">
        <f t="shared" si="35"/>
        <v>0.11949316469921796</v>
      </c>
      <c r="CC65" s="9" t="str">
        <f t="shared" si="36"/>
        <v/>
      </c>
      <c r="CD65" s="9" t="str">
        <f t="shared" si="37"/>
        <v/>
      </c>
      <c r="CE65" s="9" t="str">
        <f t="shared" si="38"/>
        <v/>
      </c>
      <c r="CF65" s="9" t="str">
        <f t="shared" si="39"/>
        <v/>
      </c>
      <c r="CG65" s="9" t="str">
        <f t="shared" si="40"/>
        <v/>
      </c>
      <c r="CH65" s="9" t="str">
        <f t="shared" si="41"/>
        <v/>
      </c>
      <c r="CI65" s="9" t="str">
        <f t="shared" si="42"/>
        <v/>
      </c>
    </row>
    <row r="66" spans="1:87">
      <c r="A66" s="188"/>
      <c r="B66" s="57" t="str">
        <f>IF('Gene Table'!D65="","",'Gene Table'!D65)</f>
        <v>NM_053056</v>
      </c>
      <c r="C66" s="57" t="s">
        <v>1805</v>
      </c>
      <c r="D66" s="60">
        <f>IF(SUM('Test Sample Data'!D$3:D$98)&gt;10,IF(AND(ISNUMBER('Test Sample Data'!D65),'Test Sample Data'!D65&lt;$B$1, 'Test Sample Data'!D65&gt;0),'Test Sample Data'!D65,$B$1),"")</f>
        <v>24.4</v>
      </c>
      <c r="E66" s="60">
        <f>IF(SUM('Test Sample Data'!E$3:E$98)&gt;10,IF(AND(ISNUMBER('Test Sample Data'!E65),'Test Sample Data'!E65&lt;$B$1, 'Test Sample Data'!E65&gt;0),'Test Sample Data'!E65,$B$1),"")</f>
        <v>24.56</v>
      </c>
      <c r="F66" s="60">
        <f>IF(SUM('Test Sample Data'!F$3:F$98)&gt;10,IF(AND(ISNUMBER('Test Sample Data'!F65),'Test Sample Data'!F65&lt;$B$1, 'Test Sample Data'!F65&gt;0),'Test Sample Data'!F65,$B$1),"")</f>
        <v>24.47</v>
      </c>
      <c r="G66" s="60" t="str">
        <f>IF(SUM('Test Sample Data'!G$3:G$98)&gt;10,IF(AND(ISNUMBER('Test Sample Data'!G65),'Test Sample Data'!G65&lt;$B$1, 'Test Sample Data'!G65&gt;0),'Test Sample Data'!G65,$B$1),"")</f>
        <v/>
      </c>
      <c r="H66" s="60" t="str">
        <f>IF(SUM('Test Sample Data'!H$3:H$98)&gt;10,IF(AND(ISNUMBER('Test Sample Data'!H65),'Test Sample Data'!H65&lt;$B$1, 'Test Sample Data'!H65&gt;0),'Test Sample Data'!H65,$B$1),"")</f>
        <v/>
      </c>
      <c r="I66" s="60" t="str">
        <f>IF(SUM('Test Sample Data'!I$3:I$98)&gt;10,IF(AND(ISNUMBER('Test Sample Data'!I65),'Test Sample Data'!I65&lt;$B$1, 'Test Sample Data'!I65&gt;0),'Test Sample Data'!I65,$B$1),"")</f>
        <v/>
      </c>
      <c r="J66" s="60" t="str">
        <f>IF(SUM('Test Sample Data'!J$3:J$98)&gt;10,IF(AND(ISNUMBER('Test Sample Data'!J65),'Test Sample Data'!J65&lt;$B$1, 'Test Sample Data'!J65&gt;0),'Test Sample Data'!J65,$B$1),"")</f>
        <v/>
      </c>
      <c r="K66" s="60" t="str">
        <f>IF(SUM('Test Sample Data'!K$3:K$98)&gt;10,IF(AND(ISNUMBER('Test Sample Data'!K65),'Test Sample Data'!K65&lt;$B$1, 'Test Sample Data'!K65&gt;0),'Test Sample Data'!K65,$B$1),"")</f>
        <v/>
      </c>
      <c r="L66" s="60" t="str">
        <f>IF(SUM('Test Sample Data'!L$3:L$98)&gt;10,IF(AND(ISNUMBER('Test Sample Data'!L65),'Test Sample Data'!L65&lt;$B$1, 'Test Sample Data'!L65&gt;0),'Test Sample Data'!L65,$B$1),"")</f>
        <v/>
      </c>
      <c r="M66" s="60" t="str">
        <f>IF(SUM('Test Sample Data'!M$3:M$98)&gt;10,IF(AND(ISNUMBER('Test Sample Data'!M65),'Test Sample Data'!M65&lt;$B$1, 'Test Sample Data'!M65&gt;0),'Test Sample Data'!M65,$B$1),"")</f>
        <v/>
      </c>
      <c r="N66" s="60" t="str">
        <f>'Gene Table'!D65</f>
        <v>NM_053056</v>
      </c>
      <c r="O66" s="57" t="s">
        <v>1805</v>
      </c>
      <c r="P66" s="60">
        <f>IF(SUM('Control Sample Data'!D$3:D$98)&gt;10,IF(AND(ISNUMBER('Control Sample Data'!D65),'Control Sample Data'!D65&lt;$B$1, 'Control Sample Data'!D65&gt;0),'Control Sample Data'!D65,$B$1),"")</f>
        <v>26.17</v>
      </c>
      <c r="Q66" s="60">
        <f>IF(SUM('Control Sample Data'!E$3:E$98)&gt;10,IF(AND(ISNUMBER('Control Sample Data'!E65),'Control Sample Data'!E65&lt;$B$1, 'Control Sample Data'!E65&gt;0),'Control Sample Data'!E65,$B$1),"")</f>
        <v>26.21</v>
      </c>
      <c r="R66" s="60">
        <f>IF(SUM('Control Sample Data'!F$3:F$98)&gt;10,IF(AND(ISNUMBER('Control Sample Data'!F65),'Control Sample Data'!F65&lt;$B$1, 'Control Sample Data'!F65&gt;0),'Control Sample Data'!F65,$B$1),"")</f>
        <v>26.38</v>
      </c>
      <c r="S66" s="60" t="str">
        <f>IF(SUM('Control Sample Data'!G$3:G$98)&gt;10,IF(AND(ISNUMBER('Control Sample Data'!G65),'Control Sample Data'!G65&lt;$B$1, 'Control Sample Data'!G65&gt;0),'Control Sample Data'!G65,$B$1),"")</f>
        <v/>
      </c>
      <c r="T66" s="60" t="str">
        <f>IF(SUM('Control Sample Data'!H$3:H$98)&gt;10,IF(AND(ISNUMBER('Control Sample Data'!H65),'Control Sample Data'!H65&lt;$B$1, 'Control Sample Data'!H65&gt;0),'Control Sample Data'!H65,$B$1),"")</f>
        <v/>
      </c>
      <c r="U66" s="60" t="str">
        <f>IF(SUM('Control Sample Data'!I$3:I$98)&gt;10,IF(AND(ISNUMBER('Control Sample Data'!I65),'Control Sample Data'!I65&lt;$B$1, 'Control Sample Data'!I65&gt;0),'Control Sample Data'!I65,$B$1),"")</f>
        <v/>
      </c>
      <c r="V66" s="60" t="str">
        <f>IF(SUM('Control Sample Data'!J$3:J$98)&gt;10,IF(AND(ISNUMBER('Control Sample Data'!J65),'Control Sample Data'!J65&lt;$B$1, 'Control Sample Data'!J65&gt;0),'Control Sample Data'!J65,$B$1),"")</f>
        <v/>
      </c>
      <c r="W66" s="60" t="str">
        <f>IF(SUM('Control Sample Data'!K$3:K$98)&gt;10,IF(AND(ISNUMBER('Control Sample Data'!K65),'Control Sample Data'!K65&lt;$B$1, 'Control Sample Data'!K65&gt;0),'Control Sample Data'!K65,$B$1),"")</f>
        <v/>
      </c>
      <c r="X66" s="60" t="str">
        <f>IF(SUM('Control Sample Data'!L$3:L$98)&gt;10,IF(AND(ISNUMBER('Control Sample Data'!L65),'Control Sample Data'!L65&lt;$B$1, 'Control Sample Data'!L65&gt;0),'Control Sample Data'!L65,$B$1),"")</f>
        <v/>
      </c>
      <c r="Y66" s="60" t="str">
        <f>IF(SUM('Control Sample Data'!M$3:M$98)&gt;10,IF(AND(ISNUMBER('Control Sample Data'!M65),'Control Sample Data'!M65&lt;$B$1, 'Control Sample Data'!M65&gt;0),'Control Sample Data'!M65,$B$1),"")</f>
        <v/>
      </c>
      <c r="AT66" s="74">
        <f t="shared" si="44"/>
        <v>1.3399999999999999</v>
      </c>
      <c r="AU66" s="74">
        <f t="shared" si="45"/>
        <v>1.4149999999999991</v>
      </c>
      <c r="AV66" s="74">
        <f t="shared" si="46"/>
        <v>1.3099999999999987</v>
      </c>
      <c r="AW66" s="74" t="str">
        <f t="shared" si="47"/>
        <v/>
      </c>
      <c r="AX66" s="74" t="str">
        <f t="shared" si="48"/>
        <v/>
      </c>
      <c r="AY66" s="74" t="str">
        <f t="shared" si="49"/>
        <v/>
      </c>
      <c r="AZ66" s="74" t="str">
        <f t="shared" si="50"/>
        <v/>
      </c>
      <c r="BA66" s="74" t="str">
        <f t="shared" si="51"/>
        <v/>
      </c>
      <c r="BB66" s="74" t="str">
        <f t="shared" si="52"/>
        <v/>
      </c>
      <c r="BC66" s="74" t="str">
        <f t="shared" si="53"/>
        <v/>
      </c>
      <c r="BD66" s="74">
        <f t="shared" si="54"/>
        <v>1.8933333333333344</v>
      </c>
      <c r="BE66" s="74">
        <f t="shared" si="55"/>
        <v>1.9016666666666673</v>
      </c>
      <c r="BF66" s="74">
        <f t="shared" si="56"/>
        <v>1.9749999999999979</v>
      </c>
      <c r="BG66" s="74" t="str">
        <f t="shared" si="57"/>
        <v/>
      </c>
      <c r="BH66" s="74" t="str">
        <f t="shared" si="58"/>
        <v/>
      </c>
      <c r="BI66" s="74" t="str">
        <f t="shared" si="59"/>
        <v/>
      </c>
      <c r="BJ66" s="74" t="str">
        <f t="shared" si="60"/>
        <v/>
      </c>
      <c r="BK66" s="74" t="str">
        <f t="shared" si="61"/>
        <v/>
      </c>
      <c r="BL66" s="74" t="str">
        <f t="shared" si="62"/>
        <v/>
      </c>
      <c r="BM66" s="74" t="str">
        <f t="shared" si="63"/>
        <v/>
      </c>
      <c r="BN66" s="62">
        <f t="shared" si="21"/>
        <v>1.3549999999999993</v>
      </c>
      <c r="BO66" s="62">
        <f t="shared" si="22"/>
        <v>1.9233333333333331</v>
      </c>
      <c r="BP66" s="9">
        <f t="shared" si="23"/>
        <v>0.39502065593168867</v>
      </c>
      <c r="BQ66" s="9">
        <f t="shared" si="24"/>
        <v>0.37500974732145476</v>
      </c>
      <c r="BR66" s="9">
        <f t="shared" si="25"/>
        <v>0.40332087961106355</v>
      </c>
      <c r="BS66" s="9" t="str">
        <f t="shared" si="26"/>
        <v/>
      </c>
      <c r="BT66" s="9" t="str">
        <f t="shared" si="27"/>
        <v/>
      </c>
      <c r="BU66" s="9" t="str">
        <f t="shared" si="28"/>
        <v/>
      </c>
      <c r="BV66" s="9" t="str">
        <f t="shared" si="29"/>
        <v/>
      </c>
      <c r="BW66" s="9" t="str">
        <f t="shared" si="30"/>
        <v/>
      </c>
      <c r="BX66" s="9" t="str">
        <f t="shared" si="31"/>
        <v/>
      </c>
      <c r="BY66" s="9" t="str">
        <f t="shared" si="32"/>
        <v/>
      </c>
      <c r="BZ66" s="9">
        <f t="shared" si="33"/>
        <v>0.26918439206188055</v>
      </c>
      <c r="CA66" s="9">
        <f t="shared" si="34"/>
        <v>0.2676340040486731</v>
      </c>
      <c r="CB66" s="9">
        <f t="shared" si="35"/>
        <v>0.25436992302567202</v>
      </c>
      <c r="CC66" s="9" t="str">
        <f t="shared" si="36"/>
        <v/>
      </c>
      <c r="CD66" s="9" t="str">
        <f t="shared" si="37"/>
        <v/>
      </c>
      <c r="CE66" s="9" t="str">
        <f t="shared" si="38"/>
        <v/>
      </c>
      <c r="CF66" s="9" t="str">
        <f t="shared" si="39"/>
        <v/>
      </c>
      <c r="CG66" s="9" t="str">
        <f t="shared" si="40"/>
        <v/>
      </c>
      <c r="CH66" s="9" t="str">
        <f t="shared" si="41"/>
        <v/>
      </c>
      <c r="CI66" s="9" t="str">
        <f t="shared" si="42"/>
        <v/>
      </c>
    </row>
    <row r="67" spans="1:87">
      <c r="A67" s="188"/>
      <c r="B67" s="57" t="str">
        <f>IF('Gene Table'!D66="","",'Gene Table'!D66)</f>
        <v>NM_000962</v>
      </c>
      <c r="C67" s="57" t="s">
        <v>1806</v>
      </c>
      <c r="D67" s="60">
        <f>IF(SUM('Test Sample Data'!D$3:D$98)&gt;10,IF(AND(ISNUMBER('Test Sample Data'!D66),'Test Sample Data'!D66&lt;$B$1, 'Test Sample Data'!D66&gt;0),'Test Sample Data'!D66,$B$1),"")</f>
        <v>32.89</v>
      </c>
      <c r="E67" s="60">
        <f>IF(SUM('Test Sample Data'!E$3:E$98)&gt;10,IF(AND(ISNUMBER('Test Sample Data'!E66),'Test Sample Data'!E66&lt;$B$1, 'Test Sample Data'!E66&gt;0),'Test Sample Data'!E66,$B$1),"")</f>
        <v>32.67</v>
      </c>
      <c r="F67" s="60">
        <f>IF(SUM('Test Sample Data'!F$3:F$98)&gt;10,IF(AND(ISNUMBER('Test Sample Data'!F66),'Test Sample Data'!F66&lt;$B$1, 'Test Sample Data'!F66&gt;0),'Test Sample Data'!F66,$B$1),"")</f>
        <v>32.79</v>
      </c>
      <c r="G67" s="60" t="str">
        <f>IF(SUM('Test Sample Data'!G$3:G$98)&gt;10,IF(AND(ISNUMBER('Test Sample Data'!G66),'Test Sample Data'!G66&lt;$B$1, 'Test Sample Data'!G66&gt;0),'Test Sample Data'!G66,$B$1),"")</f>
        <v/>
      </c>
      <c r="H67" s="60" t="str">
        <f>IF(SUM('Test Sample Data'!H$3:H$98)&gt;10,IF(AND(ISNUMBER('Test Sample Data'!H66),'Test Sample Data'!H66&lt;$B$1, 'Test Sample Data'!H66&gt;0),'Test Sample Data'!H66,$B$1),"")</f>
        <v/>
      </c>
      <c r="I67" s="60" t="str">
        <f>IF(SUM('Test Sample Data'!I$3:I$98)&gt;10,IF(AND(ISNUMBER('Test Sample Data'!I66),'Test Sample Data'!I66&lt;$B$1, 'Test Sample Data'!I66&gt;0),'Test Sample Data'!I66,$B$1),"")</f>
        <v/>
      </c>
      <c r="J67" s="60" t="str">
        <f>IF(SUM('Test Sample Data'!J$3:J$98)&gt;10,IF(AND(ISNUMBER('Test Sample Data'!J66),'Test Sample Data'!J66&lt;$B$1, 'Test Sample Data'!J66&gt;0),'Test Sample Data'!J66,$B$1),"")</f>
        <v/>
      </c>
      <c r="K67" s="60" t="str">
        <f>IF(SUM('Test Sample Data'!K$3:K$98)&gt;10,IF(AND(ISNUMBER('Test Sample Data'!K66),'Test Sample Data'!K66&lt;$B$1, 'Test Sample Data'!K66&gt;0),'Test Sample Data'!K66,$B$1),"")</f>
        <v/>
      </c>
      <c r="L67" s="60" t="str">
        <f>IF(SUM('Test Sample Data'!L$3:L$98)&gt;10,IF(AND(ISNUMBER('Test Sample Data'!L66),'Test Sample Data'!L66&lt;$B$1, 'Test Sample Data'!L66&gt;0),'Test Sample Data'!L66,$B$1),"")</f>
        <v/>
      </c>
      <c r="M67" s="60" t="str">
        <f>IF(SUM('Test Sample Data'!M$3:M$98)&gt;10,IF(AND(ISNUMBER('Test Sample Data'!M66),'Test Sample Data'!M66&lt;$B$1, 'Test Sample Data'!M66&gt;0),'Test Sample Data'!M66,$B$1),"")</f>
        <v/>
      </c>
      <c r="N67" s="60" t="str">
        <f>'Gene Table'!D66</f>
        <v>NM_000962</v>
      </c>
      <c r="O67" s="57" t="s">
        <v>1806</v>
      </c>
      <c r="P67" s="60">
        <f>IF(SUM('Control Sample Data'!D$3:D$98)&gt;10,IF(AND(ISNUMBER('Control Sample Data'!D66),'Control Sample Data'!D66&lt;$B$1, 'Control Sample Data'!D66&gt;0),'Control Sample Data'!D66,$B$1),"")</f>
        <v>35</v>
      </c>
      <c r="Q67" s="60">
        <f>IF(SUM('Control Sample Data'!E$3:E$98)&gt;10,IF(AND(ISNUMBER('Control Sample Data'!E66),'Control Sample Data'!E66&lt;$B$1, 'Control Sample Data'!E66&gt;0),'Control Sample Data'!E66,$B$1),"")</f>
        <v>35</v>
      </c>
      <c r="R67" s="60">
        <f>IF(SUM('Control Sample Data'!F$3:F$98)&gt;10,IF(AND(ISNUMBER('Control Sample Data'!F66),'Control Sample Data'!F66&lt;$B$1, 'Control Sample Data'!F66&gt;0),'Control Sample Data'!F66,$B$1),"")</f>
        <v>35</v>
      </c>
      <c r="S67" s="60" t="str">
        <f>IF(SUM('Control Sample Data'!G$3:G$98)&gt;10,IF(AND(ISNUMBER('Control Sample Data'!G66),'Control Sample Data'!G66&lt;$B$1, 'Control Sample Data'!G66&gt;0),'Control Sample Data'!G66,$B$1),"")</f>
        <v/>
      </c>
      <c r="T67" s="60" t="str">
        <f>IF(SUM('Control Sample Data'!H$3:H$98)&gt;10,IF(AND(ISNUMBER('Control Sample Data'!H66),'Control Sample Data'!H66&lt;$B$1, 'Control Sample Data'!H66&gt;0),'Control Sample Data'!H66,$B$1),"")</f>
        <v/>
      </c>
      <c r="U67" s="60" t="str">
        <f>IF(SUM('Control Sample Data'!I$3:I$98)&gt;10,IF(AND(ISNUMBER('Control Sample Data'!I66),'Control Sample Data'!I66&lt;$B$1, 'Control Sample Data'!I66&gt;0),'Control Sample Data'!I66,$B$1),"")</f>
        <v/>
      </c>
      <c r="V67" s="60" t="str">
        <f>IF(SUM('Control Sample Data'!J$3:J$98)&gt;10,IF(AND(ISNUMBER('Control Sample Data'!J66),'Control Sample Data'!J66&lt;$B$1, 'Control Sample Data'!J66&gt;0),'Control Sample Data'!J66,$B$1),"")</f>
        <v/>
      </c>
      <c r="W67" s="60" t="str">
        <f>IF(SUM('Control Sample Data'!K$3:K$98)&gt;10,IF(AND(ISNUMBER('Control Sample Data'!K66),'Control Sample Data'!K66&lt;$B$1, 'Control Sample Data'!K66&gt;0),'Control Sample Data'!K66,$B$1),"")</f>
        <v/>
      </c>
      <c r="X67" s="60" t="str">
        <f>IF(SUM('Control Sample Data'!L$3:L$98)&gt;10,IF(AND(ISNUMBER('Control Sample Data'!L66),'Control Sample Data'!L66&lt;$B$1, 'Control Sample Data'!L66&gt;0),'Control Sample Data'!L66,$B$1),"")</f>
        <v/>
      </c>
      <c r="Y67" s="60" t="str">
        <f>IF(SUM('Control Sample Data'!M$3:M$98)&gt;10,IF(AND(ISNUMBER('Control Sample Data'!M66),'Control Sample Data'!M66&lt;$B$1, 'Control Sample Data'!M66&gt;0),'Control Sample Data'!M66,$B$1),"")</f>
        <v/>
      </c>
      <c r="AT67" s="74">
        <f t="shared" si="44"/>
        <v>9.8300000000000018</v>
      </c>
      <c r="AU67" s="74">
        <f t="shared" si="45"/>
        <v>9.5250000000000021</v>
      </c>
      <c r="AV67" s="74">
        <f t="shared" si="46"/>
        <v>9.629999999999999</v>
      </c>
      <c r="AW67" s="74" t="str">
        <f t="shared" si="47"/>
        <v/>
      </c>
      <c r="AX67" s="74" t="str">
        <f t="shared" si="48"/>
        <v/>
      </c>
      <c r="AY67" s="74" t="str">
        <f t="shared" si="49"/>
        <v/>
      </c>
      <c r="AZ67" s="74" t="str">
        <f t="shared" si="50"/>
        <v/>
      </c>
      <c r="BA67" s="74" t="str">
        <f t="shared" si="51"/>
        <v/>
      </c>
      <c r="BB67" s="74" t="str">
        <f t="shared" si="52"/>
        <v/>
      </c>
      <c r="BC67" s="74" t="str">
        <f t="shared" si="53"/>
        <v/>
      </c>
      <c r="BD67" s="74">
        <f t="shared" si="54"/>
        <v>10.723333333333333</v>
      </c>
      <c r="BE67" s="74">
        <f t="shared" si="55"/>
        <v>10.691666666666666</v>
      </c>
      <c r="BF67" s="74">
        <f t="shared" si="56"/>
        <v>10.594999999999999</v>
      </c>
      <c r="BG67" s="74" t="str">
        <f t="shared" si="57"/>
        <v/>
      </c>
      <c r="BH67" s="74" t="str">
        <f t="shared" si="58"/>
        <v/>
      </c>
      <c r="BI67" s="74" t="str">
        <f t="shared" si="59"/>
        <v/>
      </c>
      <c r="BJ67" s="74" t="str">
        <f t="shared" si="60"/>
        <v/>
      </c>
      <c r="BK67" s="74" t="str">
        <f t="shared" si="61"/>
        <v/>
      </c>
      <c r="BL67" s="74" t="str">
        <f t="shared" si="62"/>
        <v/>
      </c>
      <c r="BM67" s="74" t="str">
        <f t="shared" si="63"/>
        <v/>
      </c>
      <c r="BN67" s="62">
        <f t="shared" si="21"/>
        <v>9.6616666666666671</v>
      </c>
      <c r="BO67" s="62">
        <f t="shared" si="22"/>
        <v>10.67</v>
      </c>
      <c r="BP67" s="9">
        <f t="shared" si="23"/>
        <v>1.0986899264539146E-3</v>
      </c>
      <c r="BQ67" s="9">
        <f t="shared" si="24"/>
        <v>1.3573420115647807E-3</v>
      </c>
      <c r="BR67" s="9">
        <f t="shared" si="25"/>
        <v>1.2620633111694274E-3</v>
      </c>
      <c r="BS67" s="9" t="str">
        <f t="shared" si="26"/>
        <v/>
      </c>
      <c r="BT67" s="9" t="str">
        <f t="shared" si="27"/>
        <v/>
      </c>
      <c r="BU67" s="9" t="str">
        <f t="shared" si="28"/>
        <v/>
      </c>
      <c r="BV67" s="9" t="str">
        <f t="shared" si="29"/>
        <v/>
      </c>
      <c r="BW67" s="9" t="str">
        <f t="shared" si="30"/>
        <v/>
      </c>
      <c r="BX67" s="9" t="str">
        <f t="shared" si="31"/>
        <v/>
      </c>
      <c r="BY67" s="9" t="str">
        <f t="shared" si="32"/>
        <v/>
      </c>
      <c r="BZ67" s="9">
        <f t="shared" si="33"/>
        <v>5.9150035983401969E-4</v>
      </c>
      <c r="CA67" s="9">
        <f t="shared" si="34"/>
        <v>6.0462712909054722E-4</v>
      </c>
      <c r="CB67" s="9">
        <f t="shared" si="35"/>
        <v>6.4652778827900342E-4</v>
      </c>
      <c r="CC67" s="9" t="str">
        <f t="shared" si="36"/>
        <v/>
      </c>
      <c r="CD67" s="9" t="str">
        <f t="shared" si="37"/>
        <v/>
      </c>
      <c r="CE67" s="9" t="str">
        <f t="shared" si="38"/>
        <v/>
      </c>
      <c r="CF67" s="9" t="str">
        <f t="shared" si="39"/>
        <v/>
      </c>
      <c r="CG67" s="9" t="str">
        <f t="shared" si="40"/>
        <v/>
      </c>
      <c r="CH67" s="9" t="str">
        <f t="shared" si="41"/>
        <v/>
      </c>
      <c r="CI67" s="9" t="str">
        <f t="shared" si="42"/>
        <v/>
      </c>
    </row>
    <row r="68" spans="1:87">
      <c r="A68" s="188"/>
      <c r="B68" s="57" t="str">
        <f>IF('Gene Table'!D67="","",'Gene Table'!D67)</f>
        <v>NM_000314</v>
      </c>
      <c r="C68" s="57" t="s">
        <v>1807</v>
      </c>
      <c r="D68" s="60">
        <f>IF(SUM('Test Sample Data'!D$3:D$98)&gt;10,IF(AND(ISNUMBER('Test Sample Data'!D67),'Test Sample Data'!D67&lt;$B$1, 'Test Sample Data'!D67&gt;0),'Test Sample Data'!D67,$B$1),"")</f>
        <v>24.45</v>
      </c>
      <c r="E68" s="60">
        <f>IF(SUM('Test Sample Data'!E$3:E$98)&gt;10,IF(AND(ISNUMBER('Test Sample Data'!E67),'Test Sample Data'!E67&lt;$B$1, 'Test Sample Data'!E67&gt;0),'Test Sample Data'!E67,$B$1),"")</f>
        <v>24.71</v>
      </c>
      <c r="F68" s="60">
        <f>IF(SUM('Test Sample Data'!F$3:F$98)&gt;10,IF(AND(ISNUMBER('Test Sample Data'!F67),'Test Sample Data'!F67&lt;$B$1, 'Test Sample Data'!F67&gt;0),'Test Sample Data'!F67,$B$1),"")</f>
        <v>24.57</v>
      </c>
      <c r="G68" s="60" t="str">
        <f>IF(SUM('Test Sample Data'!G$3:G$98)&gt;10,IF(AND(ISNUMBER('Test Sample Data'!G67),'Test Sample Data'!G67&lt;$B$1, 'Test Sample Data'!G67&gt;0),'Test Sample Data'!G67,$B$1),"")</f>
        <v/>
      </c>
      <c r="H68" s="60" t="str">
        <f>IF(SUM('Test Sample Data'!H$3:H$98)&gt;10,IF(AND(ISNUMBER('Test Sample Data'!H67),'Test Sample Data'!H67&lt;$B$1, 'Test Sample Data'!H67&gt;0),'Test Sample Data'!H67,$B$1),"")</f>
        <v/>
      </c>
      <c r="I68" s="60" t="str">
        <f>IF(SUM('Test Sample Data'!I$3:I$98)&gt;10,IF(AND(ISNUMBER('Test Sample Data'!I67),'Test Sample Data'!I67&lt;$B$1, 'Test Sample Data'!I67&gt;0),'Test Sample Data'!I67,$B$1),"")</f>
        <v/>
      </c>
      <c r="J68" s="60" t="str">
        <f>IF(SUM('Test Sample Data'!J$3:J$98)&gt;10,IF(AND(ISNUMBER('Test Sample Data'!J67),'Test Sample Data'!J67&lt;$B$1, 'Test Sample Data'!J67&gt;0),'Test Sample Data'!J67,$B$1),"")</f>
        <v/>
      </c>
      <c r="K68" s="60" t="str">
        <f>IF(SUM('Test Sample Data'!K$3:K$98)&gt;10,IF(AND(ISNUMBER('Test Sample Data'!K67),'Test Sample Data'!K67&lt;$B$1, 'Test Sample Data'!K67&gt;0),'Test Sample Data'!K67,$B$1),"")</f>
        <v/>
      </c>
      <c r="L68" s="60" t="str">
        <f>IF(SUM('Test Sample Data'!L$3:L$98)&gt;10,IF(AND(ISNUMBER('Test Sample Data'!L67),'Test Sample Data'!L67&lt;$B$1, 'Test Sample Data'!L67&gt;0),'Test Sample Data'!L67,$B$1),"")</f>
        <v/>
      </c>
      <c r="M68" s="60" t="str">
        <f>IF(SUM('Test Sample Data'!M$3:M$98)&gt;10,IF(AND(ISNUMBER('Test Sample Data'!M67),'Test Sample Data'!M67&lt;$B$1, 'Test Sample Data'!M67&gt;0),'Test Sample Data'!M67,$B$1),"")</f>
        <v/>
      </c>
      <c r="N68" s="60" t="str">
        <f>'Gene Table'!D67</f>
        <v>NM_000314</v>
      </c>
      <c r="O68" s="57" t="s">
        <v>1807</v>
      </c>
      <c r="P68" s="60">
        <f>IF(SUM('Control Sample Data'!D$3:D$98)&gt;10,IF(AND(ISNUMBER('Control Sample Data'!D67),'Control Sample Data'!D67&lt;$B$1, 'Control Sample Data'!D67&gt;0),'Control Sample Data'!D67,$B$1),"")</f>
        <v>25.36</v>
      </c>
      <c r="Q68" s="60">
        <f>IF(SUM('Control Sample Data'!E$3:E$98)&gt;10,IF(AND(ISNUMBER('Control Sample Data'!E67),'Control Sample Data'!E67&lt;$B$1, 'Control Sample Data'!E67&gt;0),'Control Sample Data'!E67,$B$1),"")</f>
        <v>25.37</v>
      </c>
      <c r="R68" s="60">
        <f>IF(SUM('Control Sample Data'!F$3:F$98)&gt;10,IF(AND(ISNUMBER('Control Sample Data'!F67),'Control Sample Data'!F67&lt;$B$1, 'Control Sample Data'!F67&gt;0),'Control Sample Data'!F67,$B$1),"")</f>
        <v>25.49</v>
      </c>
      <c r="S68" s="60" t="str">
        <f>IF(SUM('Control Sample Data'!G$3:G$98)&gt;10,IF(AND(ISNUMBER('Control Sample Data'!G67),'Control Sample Data'!G67&lt;$B$1, 'Control Sample Data'!G67&gt;0),'Control Sample Data'!G67,$B$1),"")</f>
        <v/>
      </c>
      <c r="T68" s="60" t="str">
        <f>IF(SUM('Control Sample Data'!H$3:H$98)&gt;10,IF(AND(ISNUMBER('Control Sample Data'!H67),'Control Sample Data'!H67&lt;$B$1, 'Control Sample Data'!H67&gt;0),'Control Sample Data'!H67,$B$1),"")</f>
        <v/>
      </c>
      <c r="U68" s="60" t="str">
        <f>IF(SUM('Control Sample Data'!I$3:I$98)&gt;10,IF(AND(ISNUMBER('Control Sample Data'!I67),'Control Sample Data'!I67&lt;$B$1, 'Control Sample Data'!I67&gt;0),'Control Sample Data'!I67,$B$1),"")</f>
        <v/>
      </c>
      <c r="V68" s="60" t="str">
        <f>IF(SUM('Control Sample Data'!J$3:J$98)&gt;10,IF(AND(ISNUMBER('Control Sample Data'!J67),'Control Sample Data'!J67&lt;$B$1, 'Control Sample Data'!J67&gt;0),'Control Sample Data'!J67,$B$1),"")</f>
        <v/>
      </c>
      <c r="W68" s="60" t="str">
        <f>IF(SUM('Control Sample Data'!K$3:K$98)&gt;10,IF(AND(ISNUMBER('Control Sample Data'!K67),'Control Sample Data'!K67&lt;$B$1, 'Control Sample Data'!K67&gt;0),'Control Sample Data'!K67,$B$1),"")</f>
        <v/>
      </c>
      <c r="X68" s="60" t="str">
        <f>IF(SUM('Control Sample Data'!L$3:L$98)&gt;10,IF(AND(ISNUMBER('Control Sample Data'!L67),'Control Sample Data'!L67&lt;$B$1, 'Control Sample Data'!L67&gt;0),'Control Sample Data'!L67,$B$1),"")</f>
        <v/>
      </c>
      <c r="Y68" s="60" t="str">
        <f>IF(SUM('Control Sample Data'!M$3:M$98)&gt;10,IF(AND(ISNUMBER('Control Sample Data'!M67),'Control Sample Data'!M67&lt;$B$1, 'Control Sample Data'!M67&gt;0),'Control Sample Data'!M67,$B$1),"")</f>
        <v/>
      </c>
      <c r="AT68" s="74">
        <f t="shared" ref="AT68:AT99" si="64">IF(ISERROR(D68-Z$26),"",D68-Z$26)</f>
        <v>1.3900000000000006</v>
      </c>
      <c r="AU68" s="74">
        <f t="shared" ref="AU68:AU99" si="65">IF(ISERROR(E68-AA$26),"",E68-AA$26)</f>
        <v>1.5650000000000013</v>
      </c>
      <c r="AV68" s="74">
        <f t="shared" ref="AV68:AV99" si="66">IF(ISERROR(F68-AB$26),"",F68-AB$26)</f>
        <v>1.4100000000000001</v>
      </c>
      <c r="AW68" s="74" t="str">
        <f t="shared" ref="AW68:AW99" si="67">IF(ISERROR(G68-AC$26),"",G68-AC$26)</f>
        <v/>
      </c>
      <c r="AX68" s="74" t="str">
        <f t="shared" ref="AX68:AX99" si="68">IF(ISERROR(H68-AD$26),"",H68-AD$26)</f>
        <v/>
      </c>
      <c r="AY68" s="74" t="str">
        <f t="shared" ref="AY68:AY99" si="69">IF(ISERROR(I68-AE$26),"",I68-AE$26)</f>
        <v/>
      </c>
      <c r="AZ68" s="74" t="str">
        <f t="shared" ref="AZ68:AZ99" si="70">IF(ISERROR(J68-AF$26),"",J68-AF$26)</f>
        <v/>
      </c>
      <c r="BA68" s="74" t="str">
        <f t="shared" ref="BA68:BA99" si="71">IF(ISERROR(K68-AG$26),"",K68-AG$26)</f>
        <v/>
      </c>
      <c r="BB68" s="74" t="str">
        <f t="shared" ref="BB68:BB99" si="72">IF(ISERROR(L68-AH$26),"",L68-AH$26)</f>
        <v/>
      </c>
      <c r="BC68" s="74" t="str">
        <f t="shared" ref="BC68:BC99" si="73">IF(ISERROR(M68-AI$26),"",M68-AI$26)</f>
        <v/>
      </c>
      <c r="BD68" s="74">
        <f t="shared" ref="BD68:BD99" si="74">IF(ISERROR(P68-AJ$26),"",P68-AJ$26)</f>
        <v>1.0833333333333321</v>
      </c>
      <c r="BE68" s="74">
        <f t="shared" ref="BE68:BE99" si="75">IF(ISERROR(Q68-AK$26),"",Q68-AK$26)</f>
        <v>1.0616666666666674</v>
      </c>
      <c r="BF68" s="74">
        <f t="shared" ref="BF68:BF99" si="76">IF(ISERROR(R68-AL$26),"",R68-AL$26)</f>
        <v>1.0849999999999973</v>
      </c>
      <c r="BG68" s="74" t="str">
        <f t="shared" ref="BG68:BG99" si="77">IF(ISERROR(S68-AM$26),"",S68-AM$26)</f>
        <v/>
      </c>
      <c r="BH68" s="74" t="str">
        <f t="shared" ref="BH68:BH99" si="78">IF(ISERROR(T68-AN$26),"",T68-AN$26)</f>
        <v/>
      </c>
      <c r="BI68" s="74" t="str">
        <f t="shared" ref="BI68:BI99" si="79">IF(ISERROR(U68-AO$26),"",U68-AO$26)</f>
        <v/>
      </c>
      <c r="BJ68" s="74" t="str">
        <f t="shared" ref="BJ68:BJ99" si="80">IF(ISERROR(V68-AP$26),"",V68-AP$26)</f>
        <v/>
      </c>
      <c r="BK68" s="74" t="str">
        <f t="shared" ref="BK68:BK99" si="81">IF(ISERROR(W68-AQ$26),"",W68-AQ$26)</f>
        <v/>
      </c>
      <c r="BL68" s="74" t="str">
        <f t="shared" ref="BL68:BL99" si="82">IF(ISERROR(X68-AR$26),"",X68-AR$26)</f>
        <v/>
      </c>
      <c r="BM68" s="74" t="str">
        <f t="shared" ref="BM68:BM99" si="83">IF(ISERROR(Y68-AS$26),"",Y68-AS$26)</f>
        <v/>
      </c>
      <c r="BN68" s="62">
        <f t="shared" si="21"/>
        <v>1.4550000000000007</v>
      </c>
      <c r="BO68" s="62">
        <f t="shared" si="22"/>
        <v>1.0766666666666656</v>
      </c>
      <c r="BP68" s="9">
        <f t="shared" si="23"/>
        <v>0.38156480224013961</v>
      </c>
      <c r="BQ68" s="9">
        <f t="shared" si="24"/>
        <v>0.33797770825703116</v>
      </c>
      <c r="BR68" s="9">
        <f t="shared" si="25"/>
        <v>0.37631168685276678</v>
      </c>
      <c r="BS68" s="9" t="str">
        <f t="shared" si="26"/>
        <v/>
      </c>
      <c r="BT68" s="9" t="str">
        <f t="shared" si="27"/>
        <v/>
      </c>
      <c r="BU68" s="9" t="str">
        <f t="shared" si="28"/>
        <v/>
      </c>
      <c r="BV68" s="9" t="str">
        <f t="shared" si="29"/>
        <v/>
      </c>
      <c r="BW68" s="9" t="str">
        <f t="shared" si="30"/>
        <v/>
      </c>
      <c r="BX68" s="9" t="str">
        <f t="shared" si="31"/>
        <v/>
      </c>
      <c r="BY68" s="9" t="str">
        <f t="shared" si="32"/>
        <v/>
      </c>
      <c r="BZ68" s="9">
        <f t="shared" si="33"/>
        <v>0.4719371563408471</v>
      </c>
      <c r="CA68" s="9">
        <f t="shared" si="34"/>
        <v>0.47907828691280163</v>
      </c>
      <c r="CB68" s="9">
        <f t="shared" si="35"/>
        <v>0.47139226795912059</v>
      </c>
      <c r="CC68" s="9" t="str">
        <f t="shared" si="36"/>
        <v/>
      </c>
      <c r="CD68" s="9" t="str">
        <f t="shared" si="37"/>
        <v/>
      </c>
      <c r="CE68" s="9" t="str">
        <f t="shared" si="38"/>
        <v/>
      </c>
      <c r="CF68" s="9" t="str">
        <f t="shared" si="39"/>
        <v/>
      </c>
      <c r="CG68" s="9" t="str">
        <f t="shared" si="40"/>
        <v/>
      </c>
      <c r="CH68" s="9" t="str">
        <f t="shared" si="41"/>
        <v/>
      </c>
      <c r="CI68" s="9" t="str">
        <f t="shared" si="42"/>
        <v/>
      </c>
    </row>
    <row r="69" spans="1:87">
      <c r="A69" s="188"/>
      <c r="B69" s="57" t="str">
        <f>IF('Gene Table'!D68="","",'Gene Table'!D68)</f>
        <v>NM_002770</v>
      </c>
      <c r="C69" s="57" t="s">
        <v>1808</v>
      </c>
      <c r="D69" s="60">
        <f>IF(SUM('Test Sample Data'!D$3:D$98)&gt;10,IF(AND(ISNUMBER('Test Sample Data'!D68),'Test Sample Data'!D68&lt;$B$1, 'Test Sample Data'!D68&gt;0),'Test Sample Data'!D68,$B$1),"")</f>
        <v>24.1</v>
      </c>
      <c r="E69" s="60">
        <f>IF(SUM('Test Sample Data'!E$3:E$98)&gt;10,IF(AND(ISNUMBER('Test Sample Data'!E68),'Test Sample Data'!E68&lt;$B$1, 'Test Sample Data'!E68&gt;0),'Test Sample Data'!E68,$B$1),"")</f>
        <v>24.14</v>
      </c>
      <c r="F69" s="60">
        <f>IF(SUM('Test Sample Data'!F$3:F$98)&gt;10,IF(AND(ISNUMBER('Test Sample Data'!F68),'Test Sample Data'!F68&lt;$B$1, 'Test Sample Data'!F68&gt;0),'Test Sample Data'!F68,$B$1),"")</f>
        <v>24.13</v>
      </c>
      <c r="G69" s="60" t="str">
        <f>IF(SUM('Test Sample Data'!G$3:G$98)&gt;10,IF(AND(ISNUMBER('Test Sample Data'!G68),'Test Sample Data'!G68&lt;$B$1, 'Test Sample Data'!G68&gt;0),'Test Sample Data'!G68,$B$1),"")</f>
        <v/>
      </c>
      <c r="H69" s="60" t="str">
        <f>IF(SUM('Test Sample Data'!H$3:H$98)&gt;10,IF(AND(ISNUMBER('Test Sample Data'!H68),'Test Sample Data'!H68&lt;$B$1, 'Test Sample Data'!H68&gt;0),'Test Sample Data'!H68,$B$1),"")</f>
        <v/>
      </c>
      <c r="I69" s="60" t="str">
        <f>IF(SUM('Test Sample Data'!I$3:I$98)&gt;10,IF(AND(ISNUMBER('Test Sample Data'!I68),'Test Sample Data'!I68&lt;$B$1, 'Test Sample Data'!I68&gt;0),'Test Sample Data'!I68,$B$1),"")</f>
        <v/>
      </c>
      <c r="J69" s="60" t="str">
        <f>IF(SUM('Test Sample Data'!J$3:J$98)&gt;10,IF(AND(ISNUMBER('Test Sample Data'!J68),'Test Sample Data'!J68&lt;$B$1, 'Test Sample Data'!J68&gt;0),'Test Sample Data'!J68,$B$1),"")</f>
        <v/>
      </c>
      <c r="K69" s="60" t="str">
        <f>IF(SUM('Test Sample Data'!K$3:K$98)&gt;10,IF(AND(ISNUMBER('Test Sample Data'!K68),'Test Sample Data'!K68&lt;$B$1, 'Test Sample Data'!K68&gt;0),'Test Sample Data'!K68,$B$1),"")</f>
        <v/>
      </c>
      <c r="L69" s="60" t="str">
        <f>IF(SUM('Test Sample Data'!L$3:L$98)&gt;10,IF(AND(ISNUMBER('Test Sample Data'!L68),'Test Sample Data'!L68&lt;$B$1, 'Test Sample Data'!L68&gt;0),'Test Sample Data'!L68,$B$1),"")</f>
        <v/>
      </c>
      <c r="M69" s="60" t="str">
        <f>IF(SUM('Test Sample Data'!M$3:M$98)&gt;10,IF(AND(ISNUMBER('Test Sample Data'!M68),'Test Sample Data'!M68&lt;$B$1, 'Test Sample Data'!M68&gt;0),'Test Sample Data'!M68,$B$1),"")</f>
        <v/>
      </c>
      <c r="N69" s="60" t="str">
        <f>'Gene Table'!D68</f>
        <v>NM_002770</v>
      </c>
      <c r="O69" s="57" t="s">
        <v>1808</v>
      </c>
      <c r="P69" s="60">
        <f>IF(SUM('Control Sample Data'!D$3:D$98)&gt;10,IF(AND(ISNUMBER('Control Sample Data'!D68),'Control Sample Data'!D68&lt;$B$1, 'Control Sample Data'!D68&gt;0),'Control Sample Data'!D68,$B$1),"")</f>
        <v>35</v>
      </c>
      <c r="Q69" s="60">
        <f>IF(SUM('Control Sample Data'!E$3:E$98)&gt;10,IF(AND(ISNUMBER('Control Sample Data'!E68),'Control Sample Data'!E68&lt;$B$1, 'Control Sample Data'!E68&gt;0),'Control Sample Data'!E68,$B$1),"")</f>
        <v>35</v>
      </c>
      <c r="R69" s="60">
        <f>IF(SUM('Control Sample Data'!F$3:F$98)&gt;10,IF(AND(ISNUMBER('Control Sample Data'!F68),'Control Sample Data'!F68&lt;$B$1, 'Control Sample Data'!F68&gt;0),'Control Sample Data'!F68,$B$1),"")</f>
        <v>35</v>
      </c>
      <c r="S69" s="60" t="str">
        <f>IF(SUM('Control Sample Data'!G$3:G$98)&gt;10,IF(AND(ISNUMBER('Control Sample Data'!G68),'Control Sample Data'!G68&lt;$B$1, 'Control Sample Data'!G68&gt;0),'Control Sample Data'!G68,$B$1),"")</f>
        <v/>
      </c>
      <c r="T69" s="60" t="str">
        <f>IF(SUM('Control Sample Data'!H$3:H$98)&gt;10,IF(AND(ISNUMBER('Control Sample Data'!H68),'Control Sample Data'!H68&lt;$B$1, 'Control Sample Data'!H68&gt;0),'Control Sample Data'!H68,$B$1),"")</f>
        <v/>
      </c>
      <c r="U69" s="60" t="str">
        <f>IF(SUM('Control Sample Data'!I$3:I$98)&gt;10,IF(AND(ISNUMBER('Control Sample Data'!I68),'Control Sample Data'!I68&lt;$B$1, 'Control Sample Data'!I68&gt;0),'Control Sample Data'!I68,$B$1),"")</f>
        <v/>
      </c>
      <c r="V69" s="60" t="str">
        <f>IF(SUM('Control Sample Data'!J$3:J$98)&gt;10,IF(AND(ISNUMBER('Control Sample Data'!J68),'Control Sample Data'!J68&lt;$B$1, 'Control Sample Data'!J68&gt;0),'Control Sample Data'!J68,$B$1),"")</f>
        <v/>
      </c>
      <c r="W69" s="60" t="str">
        <f>IF(SUM('Control Sample Data'!K$3:K$98)&gt;10,IF(AND(ISNUMBER('Control Sample Data'!K68),'Control Sample Data'!K68&lt;$B$1, 'Control Sample Data'!K68&gt;0),'Control Sample Data'!K68,$B$1),"")</f>
        <v/>
      </c>
      <c r="X69" s="60" t="str">
        <f>IF(SUM('Control Sample Data'!L$3:L$98)&gt;10,IF(AND(ISNUMBER('Control Sample Data'!L68),'Control Sample Data'!L68&lt;$B$1, 'Control Sample Data'!L68&gt;0),'Control Sample Data'!L68,$B$1),"")</f>
        <v/>
      </c>
      <c r="Y69" s="60" t="str">
        <f>IF(SUM('Control Sample Data'!M$3:M$98)&gt;10,IF(AND(ISNUMBER('Control Sample Data'!M68),'Control Sample Data'!M68&lt;$B$1, 'Control Sample Data'!M68&gt;0),'Control Sample Data'!M68,$B$1),"")</f>
        <v/>
      </c>
      <c r="AT69" s="74">
        <f t="shared" si="64"/>
        <v>1.0400000000000027</v>
      </c>
      <c r="AU69" s="74">
        <f t="shared" si="65"/>
        <v>0.99500000000000099</v>
      </c>
      <c r="AV69" s="74">
        <f t="shared" si="66"/>
        <v>0.96999999999999886</v>
      </c>
      <c r="AW69" s="74" t="str">
        <f t="shared" si="67"/>
        <v/>
      </c>
      <c r="AX69" s="74" t="str">
        <f t="shared" si="68"/>
        <v/>
      </c>
      <c r="AY69" s="74" t="str">
        <f t="shared" si="69"/>
        <v/>
      </c>
      <c r="AZ69" s="74" t="str">
        <f t="shared" si="70"/>
        <v/>
      </c>
      <c r="BA69" s="74" t="str">
        <f t="shared" si="71"/>
        <v/>
      </c>
      <c r="BB69" s="74" t="str">
        <f t="shared" si="72"/>
        <v/>
      </c>
      <c r="BC69" s="74" t="str">
        <f t="shared" si="73"/>
        <v/>
      </c>
      <c r="BD69" s="74">
        <f t="shared" si="74"/>
        <v>10.723333333333333</v>
      </c>
      <c r="BE69" s="74">
        <f t="shared" si="75"/>
        <v>10.691666666666666</v>
      </c>
      <c r="BF69" s="74">
        <f t="shared" si="76"/>
        <v>10.594999999999999</v>
      </c>
      <c r="BG69" s="74" t="str">
        <f t="shared" si="77"/>
        <v/>
      </c>
      <c r="BH69" s="74" t="str">
        <f t="shared" si="78"/>
        <v/>
      </c>
      <c r="BI69" s="74" t="str">
        <f t="shared" si="79"/>
        <v/>
      </c>
      <c r="BJ69" s="74" t="str">
        <f t="shared" si="80"/>
        <v/>
      </c>
      <c r="BK69" s="74" t="str">
        <f t="shared" si="81"/>
        <v/>
      </c>
      <c r="BL69" s="74" t="str">
        <f t="shared" si="82"/>
        <v/>
      </c>
      <c r="BM69" s="74" t="str">
        <f t="shared" si="83"/>
        <v/>
      </c>
      <c r="BN69" s="62">
        <f t="shared" ref="BN69:BN99" si="84">AVERAGE(AT69:BC69)</f>
        <v>1.0016666666666676</v>
      </c>
      <c r="BO69" s="62">
        <f t="shared" ref="BO69:BO99" si="85">AVERAGE(BD69:BM69)</f>
        <v>10.67</v>
      </c>
      <c r="BP69" s="9">
        <f t="shared" ref="BP69:BP132" si="86">IF(ISNUMBER(AT69), POWER(2, -AT69), "")</f>
        <v>0.48632747370614188</v>
      </c>
      <c r="BQ69" s="9">
        <f t="shared" ref="BQ69:BQ132" si="87">IF(ISNUMBER(AU69), POWER(2, -AU69), "")</f>
        <v>0.50173587425475108</v>
      </c>
      <c r="BR69" s="9">
        <f t="shared" ref="BR69:BR132" si="88">IF(ISNUMBER(AV69), POWER(2, -AV69), "")</f>
        <v>0.51050606285359701</v>
      </c>
      <c r="BS69" s="9" t="str">
        <f t="shared" ref="BS69:BS132" si="89">IF(ISNUMBER(AW69), POWER(2, -AW69), "")</f>
        <v/>
      </c>
      <c r="BT69" s="9" t="str">
        <f t="shared" ref="BT69:BT132" si="90">IF(ISNUMBER(AX69), POWER(2, -AX69), "")</f>
        <v/>
      </c>
      <c r="BU69" s="9" t="str">
        <f t="shared" ref="BU69:BU132" si="91">IF(ISNUMBER(AY69), POWER(2, -AY69), "")</f>
        <v/>
      </c>
      <c r="BV69" s="9" t="str">
        <f t="shared" ref="BV69:BV132" si="92">IF(ISNUMBER(AZ69), POWER(2, -AZ69), "")</f>
        <v/>
      </c>
      <c r="BW69" s="9" t="str">
        <f t="shared" ref="BW69:BW132" si="93">IF(ISNUMBER(BA69), POWER(2, -BA69), "")</f>
        <v/>
      </c>
      <c r="BX69" s="9" t="str">
        <f t="shared" ref="BX69:BX132" si="94">IF(ISNUMBER(BB69), POWER(2, -BB69), "")</f>
        <v/>
      </c>
      <c r="BY69" s="9" t="str">
        <f t="shared" ref="BY69:BY132" si="95">IF(ISNUMBER(BC69), POWER(2, -BC69), "")</f>
        <v/>
      </c>
      <c r="BZ69" s="9">
        <f t="shared" ref="BZ69:BZ132" si="96">IF(ISNUMBER(BD69), POWER(2, -BD69), "")</f>
        <v>5.9150035983401969E-4</v>
      </c>
      <c r="CA69" s="9">
        <f t="shared" ref="CA69:CA132" si="97">IF(ISNUMBER(BE69), POWER(2, -BE69), "")</f>
        <v>6.0462712909054722E-4</v>
      </c>
      <c r="CB69" s="9">
        <f t="shared" ref="CB69:CB132" si="98">IF(ISNUMBER(BF69), POWER(2, -BF69), "")</f>
        <v>6.4652778827900342E-4</v>
      </c>
      <c r="CC69" s="9" t="str">
        <f t="shared" ref="CC69:CC132" si="99">IF(ISNUMBER(BG69), POWER(2, -BG69), "")</f>
        <v/>
      </c>
      <c r="CD69" s="9" t="str">
        <f t="shared" ref="CD69:CD132" si="100">IF(ISNUMBER(BH69), POWER(2, -BH69), "")</f>
        <v/>
      </c>
      <c r="CE69" s="9" t="str">
        <f t="shared" ref="CE69:CE132" si="101">IF(ISNUMBER(BI69), POWER(2, -BI69), "")</f>
        <v/>
      </c>
      <c r="CF69" s="9" t="str">
        <f t="shared" ref="CF69:CF132" si="102">IF(ISNUMBER(BJ69), POWER(2, -BJ69), "")</f>
        <v/>
      </c>
      <c r="CG69" s="9" t="str">
        <f t="shared" ref="CG69:CG132" si="103">IF(ISNUMBER(BK69), POWER(2, -BK69), "")</f>
        <v/>
      </c>
      <c r="CH69" s="9" t="str">
        <f t="shared" ref="CH69:CH132" si="104">IF(ISNUMBER(BL69), POWER(2, -BL69), "")</f>
        <v/>
      </c>
      <c r="CI69" s="9" t="str">
        <f t="shared" ref="CI69:CI132" si="105">IF(ISNUMBER(BM69), POWER(2, -BM69), "")</f>
        <v/>
      </c>
    </row>
    <row r="70" spans="1:87">
      <c r="A70" s="188"/>
      <c r="B70" s="57" t="str">
        <f>IF('Gene Table'!D69="","",'Gene Table'!D69)</f>
        <v>NM_002539</v>
      </c>
      <c r="C70" s="57" t="s">
        <v>1809</v>
      </c>
      <c r="D70" s="60">
        <f>IF(SUM('Test Sample Data'!D$3:D$98)&gt;10,IF(AND(ISNUMBER('Test Sample Data'!D69),'Test Sample Data'!D69&lt;$B$1, 'Test Sample Data'!D69&gt;0),'Test Sample Data'!D69,$B$1),"")</f>
        <v>24.51</v>
      </c>
      <c r="E70" s="60">
        <f>IF(SUM('Test Sample Data'!E$3:E$98)&gt;10,IF(AND(ISNUMBER('Test Sample Data'!E69),'Test Sample Data'!E69&lt;$B$1, 'Test Sample Data'!E69&gt;0),'Test Sample Data'!E69,$B$1),"")</f>
        <v>25.01</v>
      </c>
      <c r="F70" s="60">
        <f>IF(SUM('Test Sample Data'!F$3:F$98)&gt;10,IF(AND(ISNUMBER('Test Sample Data'!F69),'Test Sample Data'!F69&lt;$B$1, 'Test Sample Data'!F69&gt;0),'Test Sample Data'!F69,$B$1),"")</f>
        <v>24.87</v>
      </c>
      <c r="G70" s="60" t="str">
        <f>IF(SUM('Test Sample Data'!G$3:G$98)&gt;10,IF(AND(ISNUMBER('Test Sample Data'!G69),'Test Sample Data'!G69&lt;$B$1, 'Test Sample Data'!G69&gt;0),'Test Sample Data'!G69,$B$1),"")</f>
        <v/>
      </c>
      <c r="H70" s="60" t="str">
        <f>IF(SUM('Test Sample Data'!H$3:H$98)&gt;10,IF(AND(ISNUMBER('Test Sample Data'!H69),'Test Sample Data'!H69&lt;$B$1, 'Test Sample Data'!H69&gt;0),'Test Sample Data'!H69,$B$1),"")</f>
        <v/>
      </c>
      <c r="I70" s="60" t="str">
        <f>IF(SUM('Test Sample Data'!I$3:I$98)&gt;10,IF(AND(ISNUMBER('Test Sample Data'!I69),'Test Sample Data'!I69&lt;$B$1, 'Test Sample Data'!I69&gt;0),'Test Sample Data'!I69,$B$1),"")</f>
        <v/>
      </c>
      <c r="J70" s="60" t="str">
        <f>IF(SUM('Test Sample Data'!J$3:J$98)&gt;10,IF(AND(ISNUMBER('Test Sample Data'!J69),'Test Sample Data'!J69&lt;$B$1, 'Test Sample Data'!J69&gt;0),'Test Sample Data'!J69,$B$1),"")</f>
        <v/>
      </c>
      <c r="K70" s="60" t="str">
        <f>IF(SUM('Test Sample Data'!K$3:K$98)&gt;10,IF(AND(ISNUMBER('Test Sample Data'!K69),'Test Sample Data'!K69&lt;$B$1, 'Test Sample Data'!K69&gt;0),'Test Sample Data'!K69,$B$1),"")</f>
        <v/>
      </c>
      <c r="L70" s="60" t="str">
        <f>IF(SUM('Test Sample Data'!L$3:L$98)&gt;10,IF(AND(ISNUMBER('Test Sample Data'!L69),'Test Sample Data'!L69&lt;$B$1, 'Test Sample Data'!L69&gt;0),'Test Sample Data'!L69,$B$1),"")</f>
        <v/>
      </c>
      <c r="M70" s="60" t="str">
        <f>IF(SUM('Test Sample Data'!M$3:M$98)&gt;10,IF(AND(ISNUMBER('Test Sample Data'!M69),'Test Sample Data'!M69&lt;$B$1, 'Test Sample Data'!M69&gt;0),'Test Sample Data'!M69,$B$1),"")</f>
        <v/>
      </c>
      <c r="N70" s="60" t="str">
        <f>'Gene Table'!D69</f>
        <v>NM_002539</v>
      </c>
      <c r="O70" s="57" t="s">
        <v>1809</v>
      </c>
      <c r="P70" s="60">
        <f>IF(SUM('Control Sample Data'!D$3:D$98)&gt;10,IF(AND(ISNUMBER('Control Sample Data'!D69),'Control Sample Data'!D69&lt;$B$1, 'Control Sample Data'!D69&gt;0),'Control Sample Data'!D69,$B$1),"")</f>
        <v>27.78</v>
      </c>
      <c r="Q70" s="60">
        <f>IF(SUM('Control Sample Data'!E$3:E$98)&gt;10,IF(AND(ISNUMBER('Control Sample Data'!E69),'Control Sample Data'!E69&lt;$B$1, 'Control Sample Data'!E69&gt;0),'Control Sample Data'!E69,$B$1),"")</f>
        <v>27.83</v>
      </c>
      <c r="R70" s="60">
        <f>IF(SUM('Control Sample Data'!F$3:F$98)&gt;10,IF(AND(ISNUMBER('Control Sample Data'!F69),'Control Sample Data'!F69&lt;$B$1, 'Control Sample Data'!F69&gt;0),'Control Sample Data'!F69,$B$1),"")</f>
        <v>28.01</v>
      </c>
      <c r="S70" s="60" t="str">
        <f>IF(SUM('Control Sample Data'!G$3:G$98)&gt;10,IF(AND(ISNUMBER('Control Sample Data'!G69),'Control Sample Data'!G69&lt;$B$1, 'Control Sample Data'!G69&gt;0),'Control Sample Data'!G69,$B$1),"")</f>
        <v/>
      </c>
      <c r="T70" s="60" t="str">
        <f>IF(SUM('Control Sample Data'!H$3:H$98)&gt;10,IF(AND(ISNUMBER('Control Sample Data'!H69),'Control Sample Data'!H69&lt;$B$1, 'Control Sample Data'!H69&gt;0),'Control Sample Data'!H69,$B$1),"")</f>
        <v/>
      </c>
      <c r="U70" s="60" t="str">
        <f>IF(SUM('Control Sample Data'!I$3:I$98)&gt;10,IF(AND(ISNUMBER('Control Sample Data'!I69),'Control Sample Data'!I69&lt;$B$1, 'Control Sample Data'!I69&gt;0),'Control Sample Data'!I69,$B$1),"")</f>
        <v/>
      </c>
      <c r="V70" s="60" t="str">
        <f>IF(SUM('Control Sample Data'!J$3:J$98)&gt;10,IF(AND(ISNUMBER('Control Sample Data'!J69),'Control Sample Data'!J69&lt;$B$1, 'Control Sample Data'!J69&gt;0),'Control Sample Data'!J69,$B$1),"")</f>
        <v/>
      </c>
      <c r="W70" s="60" t="str">
        <f>IF(SUM('Control Sample Data'!K$3:K$98)&gt;10,IF(AND(ISNUMBER('Control Sample Data'!K69),'Control Sample Data'!K69&lt;$B$1, 'Control Sample Data'!K69&gt;0),'Control Sample Data'!K69,$B$1),"")</f>
        <v/>
      </c>
      <c r="X70" s="60" t="str">
        <f>IF(SUM('Control Sample Data'!L$3:L$98)&gt;10,IF(AND(ISNUMBER('Control Sample Data'!L69),'Control Sample Data'!L69&lt;$B$1, 'Control Sample Data'!L69&gt;0),'Control Sample Data'!L69,$B$1),"")</f>
        <v/>
      </c>
      <c r="Y70" s="60" t="str">
        <f>IF(SUM('Control Sample Data'!M$3:M$98)&gt;10,IF(AND(ISNUMBER('Control Sample Data'!M69),'Control Sample Data'!M69&lt;$B$1, 'Control Sample Data'!M69&gt;0),'Control Sample Data'!M69,$B$1),"")</f>
        <v/>
      </c>
      <c r="AT70" s="74">
        <f t="shared" si="64"/>
        <v>1.4500000000000028</v>
      </c>
      <c r="AU70" s="74">
        <f t="shared" si="65"/>
        <v>1.865000000000002</v>
      </c>
      <c r="AV70" s="74">
        <f t="shared" si="66"/>
        <v>1.7100000000000009</v>
      </c>
      <c r="AW70" s="74" t="str">
        <f t="shared" si="67"/>
        <v/>
      </c>
      <c r="AX70" s="74" t="str">
        <f t="shared" si="68"/>
        <v/>
      </c>
      <c r="AY70" s="74" t="str">
        <f t="shared" si="69"/>
        <v/>
      </c>
      <c r="AZ70" s="74" t="str">
        <f t="shared" si="70"/>
        <v/>
      </c>
      <c r="BA70" s="74" t="str">
        <f t="shared" si="71"/>
        <v/>
      </c>
      <c r="BB70" s="74" t="str">
        <f t="shared" si="72"/>
        <v/>
      </c>
      <c r="BC70" s="74" t="str">
        <f t="shared" si="73"/>
        <v/>
      </c>
      <c r="BD70" s="74">
        <f t="shared" si="74"/>
        <v>3.5033333333333339</v>
      </c>
      <c r="BE70" s="74">
        <f t="shared" si="75"/>
        <v>3.5216666666666647</v>
      </c>
      <c r="BF70" s="74">
        <f t="shared" si="76"/>
        <v>3.6050000000000004</v>
      </c>
      <c r="BG70" s="74" t="str">
        <f t="shared" si="77"/>
        <v/>
      </c>
      <c r="BH70" s="74" t="str">
        <f t="shared" si="78"/>
        <v/>
      </c>
      <c r="BI70" s="74" t="str">
        <f t="shared" si="79"/>
        <v/>
      </c>
      <c r="BJ70" s="74" t="str">
        <f t="shared" si="80"/>
        <v/>
      </c>
      <c r="BK70" s="74" t="str">
        <f t="shared" si="81"/>
        <v/>
      </c>
      <c r="BL70" s="74" t="str">
        <f t="shared" si="82"/>
        <v/>
      </c>
      <c r="BM70" s="74" t="str">
        <f t="shared" si="83"/>
        <v/>
      </c>
      <c r="BN70" s="62">
        <f t="shared" si="84"/>
        <v>1.6750000000000018</v>
      </c>
      <c r="BO70" s="62">
        <f t="shared" si="85"/>
        <v>3.543333333333333</v>
      </c>
      <c r="BP70" s="9">
        <f t="shared" si="86"/>
        <v>0.36602142398640564</v>
      </c>
      <c r="BQ70" s="9">
        <f t="shared" si="87"/>
        <v>0.27452320344676212</v>
      </c>
      <c r="BR70" s="9">
        <f t="shared" si="88"/>
        <v>0.30566006942301693</v>
      </c>
      <c r="BS70" s="9" t="str">
        <f t="shared" si="89"/>
        <v/>
      </c>
      <c r="BT70" s="9" t="str">
        <f t="shared" si="90"/>
        <v/>
      </c>
      <c r="BU70" s="9" t="str">
        <f t="shared" si="91"/>
        <v/>
      </c>
      <c r="BV70" s="9" t="str">
        <f t="shared" si="92"/>
        <v/>
      </c>
      <c r="BW70" s="9" t="str">
        <f t="shared" si="93"/>
        <v/>
      </c>
      <c r="BX70" s="9" t="str">
        <f t="shared" si="94"/>
        <v/>
      </c>
      <c r="BY70" s="9" t="str">
        <f t="shared" si="95"/>
        <v/>
      </c>
      <c r="BZ70" s="9">
        <f t="shared" si="96"/>
        <v>8.8184362944878011E-2</v>
      </c>
      <c r="CA70" s="9">
        <f t="shared" si="97"/>
        <v>8.7070832852013696E-2</v>
      </c>
      <c r="CB70" s="9">
        <f t="shared" si="98"/>
        <v>8.218392251281692E-2</v>
      </c>
      <c r="CC70" s="9" t="str">
        <f t="shared" si="99"/>
        <v/>
      </c>
      <c r="CD70" s="9" t="str">
        <f t="shared" si="100"/>
        <v/>
      </c>
      <c r="CE70" s="9" t="str">
        <f t="shared" si="101"/>
        <v/>
      </c>
      <c r="CF70" s="9" t="str">
        <f t="shared" si="102"/>
        <v/>
      </c>
      <c r="CG70" s="9" t="str">
        <f t="shared" si="103"/>
        <v/>
      </c>
      <c r="CH70" s="9" t="str">
        <f t="shared" si="104"/>
        <v/>
      </c>
      <c r="CI70" s="9" t="str">
        <f t="shared" si="105"/>
        <v/>
      </c>
    </row>
    <row r="71" spans="1:87">
      <c r="A71" s="188"/>
      <c r="B71" s="57" t="str">
        <f>IF('Gene Table'!D70="","",'Gene Table'!D70)</f>
        <v>NM_002524</v>
      </c>
      <c r="C71" s="57" t="s">
        <v>1813</v>
      </c>
      <c r="D71" s="60">
        <f>IF(SUM('Test Sample Data'!D$3:D$98)&gt;10,IF(AND(ISNUMBER('Test Sample Data'!D70),'Test Sample Data'!D70&lt;$B$1, 'Test Sample Data'!D70&gt;0),'Test Sample Data'!D70,$B$1),"")</f>
        <v>31.07</v>
      </c>
      <c r="E71" s="60">
        <f>IF(SUM('Test Sample Data'!E$3:E$98)&gt;10,IF(AND(ISNUMBER('Test Sample Data'!E70),'Test Sample Data'!E70&lt;$B$1, 'Test Sample Data'!E70&gt;0),'Test Sample Data'!E70,$B$1),"")</f>
        <v>31.36</v>
      </c>
      <c r="F71" s="60">
        <f>IF(SUM('Test Sample Data'!F$3:F$98)&gt;10,IF(AND(ISNUMBER('Test Sample Data'!F70),'Test Sample Data'!F70&lt;$B$1, 'Test Sample Data'!F70&gt;0),'Test Sample Data'!F70,$B$1),"")</f>
        <v>31.08</v>
      </c>
      <c r="G71" s="60" t="str">
        <f>IF(SUM('Test Sample Data'!G$3:G$98)&gt;10,IF(AND(ISNUMBER('Test Sample Data'!G70),'Test Sample Data'!G70&lt;$B$1, 'Test Sample Data'!G70&gt;0),'Test Sample Data'!G70,$B$1),"")</f>
        <v/>
      </c>
      <c r="H71" s="60" t="str">
        <f>IF(SUM('Test Sample Data'!H$3:H$98)&gt;10,IF(AND(ISNUMBER('Test Sample Data'!H70),'Test Sample Data'!H70&lt;$B$1, 'Test Sample Data'!H70&gt;0),'Test Sample Data'!H70,$B$1),"")</f>
        <v/>
      </c>
      <c r="I71" s="60" t="str">
        <f>IF(SUM('Test Sample Data'!I$3:I$98)&gt;10,IF(AND(ISNUMBER('Test Sample Data'!I70),'Test Sample Data'!I70&lt;$B$1, 'Test Sample Data'!I70&gt;0),'Test Sample Data'!I70,$B$1),"")</f>
        <v/>
      </c>
      <c r="J71" s="60" t="str">
        <f>IF(SUM('Test Sample Data'!J$3:J$98)&gt;10,IF(AND(ISNUMBER('Test Sample Data'!J70),'Test Sample Data'!J70&lt;$B$1, 'Test Sample Data'!J70&gt;0),'Test Sample Data'!J70,$B$1),"")</f>
        <v/>
      </c>
      <c r="K71" s="60" t="str">
        <f>IF(SUM('Test Sample Data'!K$3:K$98)&gt;10,IF(AND(ISNUMBER('Test Sample Data'!K70),'Test Sample Data'!K70&lt;$B$1, 'Test Sample Data'!K70&gt;0),'Test Sample Data'!K70,$B$1),"")</f>
        <v/>
      </c>
      <c r="L71" s="60" t="str">
        <f>IF(SUM('Test Sample Data'!L$3:L$98)&gt;10,IF(AND(ISNUMBER('Test Sample Data'!L70),'Test Sample Data'!L70&lt;$B$1, 'Test Sample Data'!L70&gt;0),'Test Sample Data'!L70,$B$1),"")</f>
        <v/>
      </c>
      <c r="M71" s="60" t="str">
        <f>IF(SUM('Test Sample Data'!M$3:M$98)&gt;10,IF(AND(ISNUMBER('Test Sample Data'!M70),'Test Sample Data'!M70&lt;$B$1, 'Test Sample Data'!M70&gt;0),'Test Sample Data'!M70,$B$1),"")</f>
        <v/>
      </c>
      <c r="N71" s="60" t="str">
        <f>'Gene Table'!D70</f>
        <v>NM_002524</v>
      </c>
      <c r="O71" s="57" t="s">
        <v>1813</v>
      </c>
      <c r="P71" s="60">
        <f>IF(SUM('Control Sample Data'!D$3:D$98)&gt;10,IF(AND(ISNUMBER('Control Sample Data'!D70),'Control Sample Data'!D70&lt;$B$1, 'Control Sample Data'!D70&gt;0),'Control Sample Data'!D70,$B$1),"")</f>
        <v>28.82</v>
      </c>
      <c r="Q71" s="60">
        <f>IF(SUM('Control Sample Data'!E$3:E$98)&gt;10,IF(AND(ISNUMBER('Control Sample Data'!E70),'Control Sample Data'!E70&lt;$B$1, 'Control Sample Data'!E70&gt;0),'Control Sample Data'!E70,$B$1),"")</f>
        <v>28.94</v>
      </c>
      <c r="R71" s="60">
        <f>IF(SUM('Control Sample Data'!F$3:F$98)&gt;10,IF(AND(ISNUMBER('Control Sample Data'!F70),'Control Sample Data'!F70&lt;$B$1, 'Control Sample Data'!F70&gt;0),'Control Sample Data'!F70,$B$1),"")</f>
        <v>29.06</v>
      </c>
      <c r="S71" s="60" t="str">
        <f>IF(SUM('Control Sample Data'!G$3:G$98)&gt;10,IF(AND(ISNUMBER('Control Sample Data'!G70),'Control Sample Data'!G70&lt;$B$1, 'Control Sample Data'!G70&gt;0),'Control Sample Data'!G70,$B$1),"")</f>
        <v/>
      </c>
      <c r="T71" s="60" t="str">
        <f>IF(SUM('Control Sample Data'!H$3:H$98)&gt;10,IF(AND(ISNUMBER('Control Sample Data'!H70),'Control Sample Data'!H70&lt;$B$1, 'Control Sample Data'!H70&gt;0),'Control Sample Data'!H70,$B$1),"")</f>
        <v/>
      </c>
      <c r="U71" s="60" t="str">
        <f>IF(SUM('Control Sample Data'!I$3:I$98)&gt;10,IF(AND(ISNUMBER('Control Sample Data'!I70),'Control Sample Data'!I70&lt;$B$1, 'Control Sample Data'!I70&gt;0),'Control Sample Data'!I70,$B$1),"")</f>
        <v/>
      </c>
      <c r="V71" s="60" t="str">
        <f>IF(SUM('Control Sample Data'!J$3:J$98)&gt;10,IF(AND(ISNUMBER('Control Sample Data'!J70),'Control Sample Data'!J70&lt;$B$1, 'Control Sample Data'!J70&gt;0),'Control Sample Data'!J70,$B$1),"")</f>
        <v/>
      </c>
      <c r="W71" s="60" t="str">
        <f>IF(SUM('Control Sample Data'!K$3:K$98)&gt;10,IF(AND(ISNUMBER('Control Sample Data'!K70),'Control Sample Data'!K70&lt;$B$1, 'Control Sample Data'!K70&gt;0),'Control Sample Data'!K70,$B$1),"")</f>
        <v/>
      </c>
      <c r="X71" s="60" t="str">
        <f>IF(SUM('Control Sample Data'!L$3:L$98)&gt;10,IF(AND(ISNUMBER('Control Sample Data'!L70),'Control Sample Data'!L70&lt;$B$1, 'Control Sample Data'!L70&gt;0),'Control Sample Data'!L70,$B$1),"")</f>
        <v/>
      </c>
      <c r="Y71" s="60" t="str">
        <f>IF(SUM('Control Sample Data'!M$3:M$98)&gt;10,IF(AND(ISNUMBER('Control Sample Data'!M70),'Control Sample Data'!M70&lt;$B$1, 'Control Sample Data'!M70&gt;0),'Control Sample Data'!M70,$B$1),"")</f>
        <v/>
      </c>
      <c r="AT71" s="74">
        <f t="shared" si="64"/>
        <v>8.0100000000000016</v>
      </c>
      <c r="AU71" s="74">
        <f t="shared" si="65"/>
        <v>8.2149999999999999</v>
      </c>
      <c r="AV71" s="74">
        <f t="shared" si="66"/>
        <v>7.9199999999999982</v>
      </c>
      <c r="AW71" s="74" t="str">
        <f t="shared" si="67"/>
        <v/>
      </c>
      <c r="AX71" s="74" t="str">
        <f t="shared" si="68"/>
        <v/>
      </c>
      <c r="AY71" s="74" t="str">
        <f t="shared" si="69"/>
        <v/>
      </c>
      <c r="AZ71" s="74" t="str">
        <f t="shared" si="70"/>
        <v/>
      </c>
      <c r="BA71" s="74" t="str">
        <f t="shared" si="71"/>
        <v/>
      </c>
      <c r="BB71" s="74" t="str">
        <f t="shared" si="72"/>
        <v/>
      </c>
      <c r="BC71" s="74" t="str">
        <f t="shared" si="73"/>
        <v/>
      </c>
      <c r="BD71" s="74">
        <f t="shared" si="74"/>
        <v>4.543333333333333</v>
      </c>
      <c r="BE71" s="74">
        <f t="shared" si="75"/>
        <v>4.6316666666666677</v>
      </c>
      <c r="BF71" s="74">
        <f t="shared" si="76"/>
        <v>4.6549999999999976</v>
      </c>
      <c r="BG71" s="74" t="str">
        <f t="shared" si="77"/>
        <v/>
      </c>
      <c r="BH71" s="74" t="str">
        <f t="shared" si="78"/>
        <v/>
      </c>
      <c r="BI71" s="74" t="str">
        <f t="shared" si="79"/>
        <v/>
      </c>
      <c r="BJ71" s="74" t="str">
        <f t="shared" si="80"/>
        <v/>
      </c>
      <c r="BK71" s="74" t="str">
        <f t="shared" si="81"/>
        <v/>
      </c>
      <c r="BL71" s="74" t="str">
        <f t="shared" si="82"/>
        <v/>
      </c>
      <c r="BM71" s="74" t="str">
        <f t="shared" si="83"/>
        <v/>
      </c>
      <c r="BN71" s="62">
        <f t="shared" si="84"/>
        <v>8.0483333333333338</v>
      </c>
      <c r="BO71" s="62">
        <f t="shared" si="85"/>
        <v>4.6099999999999994</v>
      </c>
      <c r="BP71" s="9">
        <f t="shared" si="86"/>
        <v>3.8792675603009177E-3</v>
      </c>
      <c r="BQ71" s="9">
        <f t="shared" si="87"/>
        <v>3.3654146863750676E-3</v>
      </c>
      <c r="BR71" s="9">
        <f t="shared" si="88"/>
        <v>4.1289767209428977E-3</v>
      </c>
      <c r="BS71" s="9" t="str">
        <f t="shared" si="89"/>
        <v/>
      </c>
      <c r="BT71" s="9" t="str">
        <f t="shared" si="90"/>
        <v/>
      </c>
      <c r="BU71" s="9" t="str">
        <f t="shared" si="91"/>
        <v/>
      </c>
      <c r="BV71" s="9" t="str">
        <f t="shared" si="92"/>
        <v/>
      </c>
      <c r="BW71" s="9" t="str">
        <f t="shared" si="93"/>
        <v/>
      </c>
      <c r="BX71" s="9" t="str">
        <f t="shared" si="94"/>
        <v/>
      </c>
      <c r="BY71" s="9" t="str">
        <f t="shared" si="95"/>
        <v/>
      </c>
      <c r="BZ71" s="9">
        <f t="shared" si="96"/>
        <v>4.2886478451368143E-2</v>
      </c>
      <c r="CA71" s="9">
        <f t="shared" si="97"/>
        <v>4.0339397129763817E-2</v>
      </c>
      <c r="CB71" s="9">
        <f t="shared" si="98"/>
        <v>3.9692218204337243E-2</v>
      </c>
      <c r="CC71" s="9" t="str">
        <f t="shared" si="99"/>
        <v/>
      </c>
      <c r="CD71" s="9" t="str">
        <f t="shared" si="100"/>
        <v/>
      </c>
      <c r="CE71" s="9" t="str">
        <f t="shared" si="101"/>
        <v/>
      </c>
      <c r="CF71" s="9" t="str">
        <f t="shared" si="102"/>
        <v/>
      </c>
      <c r="CG71" s="9" t="str">
        <f t="shared" si="103"/>
        <v/>
      </c>
      <c r="CH71" s="9" t="str">
        <f t="shared" si="104"/>
        <v/>
      </c>
      <c r="CI71" s="9" t="str">
        <f t="shared" si="105"/>
        <v/>
      </c>
    </row>
    <row r="72" spans="1:87">
      <c r="A72" s="188"/>
      <c r="B72" s="57" t="str">
        <f>IF('Gene Table'!D71="","",'Gene Table'!D71)</f>
        <v>NM_000625</v>
      </c>
      <c r="C72" s="57" t="s">
        <v>1814</v>
      </c>
      <c r="D72" s="60">
        <f>IF(SUM('Test Sample Data'!D$3:D$98)&gt;10,IF(AND(ISNUMBER('Test Sample Data'!D71),'Test Sample Data'!D71&lt;$B$1, 'Test Sample Data'!D71&gt;0),'Test Sample Data'!D71,$B$1),"")</f>
        <v>26.79</v>
      </c>
      <c r="E72" s="60">
        <f>IF(SUM('Test Sample Data'!E$3:E$98)&gt;10,IF(AND(ISNUMBER('Test Sample Data'!E71),'Test Sample Data'!E71&lt;$B$1, 'Test Sample Data'!E71&gt;0),'Test Sample Data'!E71,$B$1),"")</f>
        <v>26.72</v>
      </c>
      <c r="F72" s="60">
        <f>IF(SUM('Test Sample Data'!F$3:F$98)&gt;10,IF(AND(ISNUMBER('Test Sample Data'!F71),'Test Sample Data'!F71&lt;$B$1, 'Test Sample Data'!F71&gt;0),'Test Sample Data'!F71,$B$1),"")</f>
        <v>26.8</v>
      </c>
      <c r="G72" s="60" t="str">
        <f>IF(SUM('Test Sample Data'!G$3:G$98)&gt;10,IF(AND(ISNUMBER('Test Sample Data'!G71),'Test Sample Data'!G71&lt;$B$1, 'Test Sample Data'!G71&gt;0),'Test Sample Data'!G71,$B$1),"")</f>
        <v/>
      </c>
      <c r="H72" s="60" t="str">
        <f>IF(SUM('Test Sample Data'!H$3:H$98)&gt;10,IF(AND(ISNUMBER('Test Sample Data'!H71),'Test Sample Data'!H71&lt;$B$1, 'Test Sample Data'!H71&gt;0),'Test Sample Data'!H71,$B$1),"")</f>
        <v/>
      </c>
      <c r="I72" s="60" t="str">
        <f>IF(SUM('Test Sample Data'!I$3:I$98)&gt;10,IF(AND(ISNUMBER('Test Sample Data'!I71),'Test Sample Data'!I71&lt;$B$1, 'Test Sample Data'!I71&gt;0),'Test Sample Data'!I71,$B$1),"")</f>
        <v/>
      </c>
      <c r="J72" s="60" t="str">
        <f>IF(SUM('Test Sample Data'!J$3:J$98)&gt;10,IF(AND(ISNUMBER('Test Sample Data'!J71),'Test Sample Data'!J71&lt;$B$1, 'Test Sample Data'!J71&gt;0),'Test Sample Data'!J71,$B$1),"")</f>
        <v/>
      </c>
      <c r="K72" s="60" t="str">
        <f>IF(SUM('Test Sample Data'!K$3:K$98)&gt;10,IF(AND(ISNUMBER('Test Sample Data'!K71),'Test Sample Data'!K71&lt;$B$1, 'Test Sample Data'!K71&gt;0),'Test Sample Data'!K71,$B$1),"")</f>
        <v/>
      </c>
      <c r="L72" s="60" t="str">
        <f>IF(SUM('Test Sample Data'!L$3:L$98)&gt;10,IF(AND(ISNUMBER('Test Sample Data'!L71),'Test Sample Data'!L71&lt;$B$1, 'Test Sample Data'!L71&gt;0),'Test Sample Data'!L71,$B$1),"")</f>
        <v/>
      </c>
      <c r="M72" s="60" t="str">
        <f>IF(SUM('Test Sample Data'!M$3:M$98)&gt;10,IF(AND(ISNUMBER('Test Sample Data'!M71),'Test Sample Data'!M71&lt;$B$1, 'Test Sample Data'!M71&gt;0),'Test Sample Data'!M71,$B$1),"")</f>
        <v/>
      </c>
      <c r="N72" s="60" t="str">
        <f>'Gene Table'!D71</f>
        <v>NM_000625</v>
      </c>
      <c r="O72" s="57" t="s">
        <v>1814</v>
      </c>
      <c r="P72" s="60">
        <f>IF(SUM('Control Sample Data'!D$3:D$98)&gt;10,IF(AND(ISNUMBER('Control Sample Data'!D71),'Control Sample Data'!D71&lt;$B$1, 'Control Sample Data'!D71&gt;0),'Control Sample Data'!D71,$B$1),"")</f>
        <v>29.1</v>
      </c>
      <c r="Q72" s="60">
        <f>IF(SUM('Control Sample Data'!E$3:E$98)&gt;10,IF(AND(ISNUMBER('Control Sample Data'!E71),'Control Sample Data'!E71&lt;$B$1, 'Control Sample Data'!E71&gt;0),'Control Sample Data'!E71,$B$1),"")</f>
        <v>29.08</v>
      </c>
      <c r="R72" s="60">
        <f>IF(SUM('Control Sample Data'!F$3:F$98)&gt;10,IF(AND(ISNUMBER('Control Sample Data'!F71),'Control Sample Data'!F71&lt;$B$1, 'Control Sample Data'!F71&gt;0),'Control Sample Data'!F71,$B$1),"")</f>
        <v>29.29</v>
      </c>
      <c r="S72" s="60" t="str">
        <f>IF(SUM('Control Sample Data'!G$3:G$98)&gt;10,IF(AND(ISNUMBER('Control Sample Data'!G71),'Control Sample Data'!G71&lt;$B$1, 'Control Sample Data'!G71&gt;0),'Control Sample Data'!G71,$B$1),"")</f>
        <v/>
      </c>
      <c r="T72" s="60" t="str">
        <f>IF(SUM('Control Sample Data'!H$3:H$98)&gt;10,IF(AND(ISNUMBER('Control Sample Data'!H71),'Control Sample Data'!H71&lt;$B$1, 'Control Sample Data'!H71&gt;0),'Control Sample Data'!H71,$B$1),"")</f>
        <v/>
      </c>
      <c r="U72" s="60" t="str">
        <f>IF(SUM('Control Sample Data'!I$3:I$98)&gt;10,IF(AND(ISNUMBER('Control Sample Data'!I71),'Control Sample Data'!I71&lt;$B$1, 'Control Sample Data'!I71&gt;0),'Control Sample Data'!I71,$B$1),"")</f>
        <v/>
      </c>
      <c r="V72" s="60" t="str">
        <f>IF(SUM('Control Sample Data'!J$3:J$98)&gt;10,IF(AND(ISNUMBER('Control Sample Data'!J71),'Control Sample Data'!J71&lt;$B$1, 'Control Sample Data'!J71&gt;0),'Control Sample Data'!J71,$B$1),"")</f>
        <v/>
      </c>
      <c r="W72" s="60" t="str">
        <f>IF(SUM('Control Sample Data'!K$3:K$98)&gt;10,IF(AND(ISNUMBER('Control Sample Data'!K71),'Control Sample Data'!K71&lt;$B$1, 'Control Sample Data'!K71&gt;0),'Control Sample Data'!K71,$B$1),"")</f>
        <v/>
      </c>
      <c r="X72" s="60" t="str">
        <f>IF(SUM('Control Sample Data'!L$3:L$98)&gt;10,IF(AND(ISNUMBER('Control Sample Data'!L71),'Control Sample Data'!L71&lt;$B$1, 'Control Sample Data'!L71&gt;0),'Control Sample Data'!L71,$B$1),"")</f>
        <v/>
      </c>
      <c r="Y72" s="60" t="str">
        <f>IF(SUM('Control Sample Data'!M$3:M$98)&gt;10,IF(AND(ISNUMBER('Control Sample Data'!M71),'Control Sample Data'!M71&lt;$B$1, 'Control Sample Data'!M71&gt;0),'Control Sample Data'!M71,$B$1),"")</f>
        <v/>
      </c>
      <c r="AT72" s="74">
        <f t="shared" si="64"/>
        <v>3.7300000000000004</v>
      </c>
      <c r="AU72" s="74">
        <f t="shared" si="65"/>
        <v>3.5749999999999993</v>
      </c>
      <c r="AV72" s="74">
        <f t="shared" si="66"/>
        <v>3.6400000000000006</v>
      </c>
      <c r="AW72" s="74" t="str">
        <f t="shared" si="67"/>
        <v/>
      </c>
      <c r="AX72" s="74" t="str">
        <f t="shared" si="68"/>
        <v/>
      </c>
      <c r="AY72" s="74" t="str">
        <f t="shared" si="69"/>
        <v/>
      </c>
      <c r="AZ72" s="74" t="str">
        <f t="shared" si="70"/>
        <v/>
      </c>
      <c r="BA72" s="74" t="str">
        <f t="shared" si="71"/>
        <v/>
      </c>
      <c r="BB72" s="74" t="str">
        <f t="shared" si="72"/>
        <v/>
      </c>
      <c r="BC72" s="74" t="str">
        <f t="shared" si="73"/>
        <v/>
      </c>
      <c r="BD72" s="74">
        <f t="shared" si="74"/>
        <v>4.8233333333333341</v>
      </c>
      <c r="BE72" s="74">
        <f t="shared" si="75"/>
        <v>4.7716666666666647</v>
      </c>
      <c r="BF72" s="74">
        <f t="shared" si="76"/>
        <v>4.884999999999998</v>
      </c>
      <c r="BG72" s="74" t="str">
        <f t="shared" si="77"/>
        <v/>
      </c>
      <c r="BH72" s="74" t="str">
        <f t="shared" si="78"/>
        <v/>
      </c>
      <c r="BI72" s="74" t="str">
        <f t="shared" si="79"/>
        <v/>
      </c>
      <c r="BJ72" s="74" t="str">
        <f t="shared" si="80"/>
        <v/>
      </c>
      <c r="BK72" s="74" t="str">
        <f t="shared" si="81"/>
        <v/>
      </c>
      <c r="BL72" s="74" t="str">
        <f t="shared" si="82"/>
        <v/>
      </c>
      <c r="BM72" s="74" t="str">
        <f t="shared" si="83"/>
        <v/>
      </c>
      <c r="BN72" s="62">
        <f t="shared" si="84"/>
        <v>3.6483333333333334</v>
      </c>
      <c r="BO72" s="62">
        <f t="shared" si="85"/>
        <v>4.8266666666666653</v>
      </c>
      <c r="BP72" s="9">
        <f t="shared" si="86"/>
        <v>7.5362989230672514E-2</v>
      </c>
      <c r="BQ72" s="9">
        <f t="shared" si="87"/>
        <v>8.3910781423766539E-2</v>
      </c>
      <c r="BR72" s="9">
        <f t="shared" si="88"/>
        <v>8.0214118597681475E-2</v>
      </c>
      <c r="BS72" s="9" t="str">
        <f t="shared" si="89"/>
        <v/>
      </c>
      <c r="BT72" s="9" t="str">
        <f t="shared" si="90"/>
        <v/>
      </c>
      <c r="BU72" s="9" t="str">
        <f t="shared" si="91"/>
        <v/>
      </c>
      <c r="BV72" s="9" t="str">
        <f t="shared" si="92"/>
        <v/>
      </c>
      <c r="BW72" s="9" t="str">
        <f t="shared" si="93"/>
        <v/>
      </c>
      <c r="BX72" s="9" t="str">
        <f t="shared" si="94"/>
        <v/>
      </c>
      <c r="BY72" s="9" t="str">
        <f t="shared" si="95"/>
        <v/>
      </c>
      <c r="BZ72" s="9">
        <f t="shared" si="96"/>
        <v>3.5320918414786115E-2</v>
      </c>
      <c r="CA72" s="9">
        <f t="shared" si="97"/>
        <v>3.6608775609206841E-2</v>
      </c>
      <c r="CB72" s="9">
        <f t="shared" si="98"/>
        <v>3.3842970172685193E-2</v>
      </c>
      <c r="CC72" s="9" t="str">
        <f t="shared" si="99"/>
        <v/>
      </c>
      <c r="CD72" s="9" t="str">
        <f t="shared" si="100"/>
        <v/>
      </c>
      <c r="CE72" s="9" t="str">
        <f t="shared" si="101"/>
        <v/>
      </c>
      <c r="CF72" s="9" t="str">
        <f t="shared" si="102"/>
        <v/>
      </c>
      <c r="CG72" s="9" t="str">
        <f t="shared" si="103"/>
        <v/>
      </c>
      <c r="CH72" s="9" t="str">
        <f t="shared" si="104"/>
        <v/>
      </c>
      <c r="CI72" s="9" t="str">
        <f t="shared" si="105"/>
        <v/>
      </c>
    </row>
    <row r="73" spans="1:87">
      <c r="A73" s="188"/>
      <c r="B73" s="57" t="str">
        <f>IF('Gene Table'!D72="","",'Gene Table'!D72)</f>
        <v>NM_002439</v>
      </c>
      <c r="C73" s="57" t="s">
        <v>1815</v>
      </c>
      <c r="D73" s="60">
        <f>IF(SUM('Test Sample Data'!D$3:D$98)&gt;10,IF(AND(ISNUMBER('Test Sample Data'!D72),'Test Sample Data'!D72&lt;$B$1, 'Test Sample Data'!D72&gt;0),'Test Sample Data'!D72,$B$1),"")</f>
        <v>28.92</v>
      </c>
      <c r="E73" s="60">
        <f>IF(SUM('Test Sample Data'!E$3:E$98)&gt;10,IF(AND(ISNUMBER('Test Sample Data'!E72),'Test Sample Data'!E72&lt;$B$1, 'Test Sample Data'!E72&gt;0),'Test Sample Data'!E72,$B$1),"")</f>
        <v>29.03</v>
      </c>
      <c r="F73" s="60">
        <f>IF(SUM('Test Sample Data'!F$3:F$98)&gt;10,IF(AND(ISNUMBER('Test Sample Data'!F72),'Test Sample Data'!F72&lt;$B$1, 'Test Sample Data'!F72&gt;0),'Test Sample Data'!F72,$B$1),"")</f>
        <v>28.99</v>
      </c>
      <c r="G73" s="60" t="str">
        <f>IF(SUM('Test Sample Data'!G$3:G$98)&gt;10,IF(AND(ISNUMBER('Test Sample Data'!G72),'Test Sample Data'!G72&lt;$B$1, 'Test Sample Data'!G72&gt;0),'Test Sample Data'!G72,$B$1),"")</f>
        <v/>
      </c>
      <c r="H73" s="60" t="str">
        <f>IF(SUM('Test Sample Data'!H$3:H$98)&gt;10,IF(AND(ISNUMBER('Test Sample Data'!H72),'Test Sample Data'!H72&lt;$B$1, 'Test Sample Data'!H72&gt;0),'Test Sample Data'!H72,$B$1),"")</f>
        <v/>
      </c>
      <c r="I73" s="60" t="str">
        <f>IF(SUM('Test Sample Data'!I$3:I$98)&gt;10,IF(AND(ISNUMBER('Test Sample Data'!I72),'Test Sample Data'!I72&lt;$B$1, 'Test Sample Data'!I72&gt;0),'Test Sample Data'!I72,$B$1),"")</f>
        <v/>
      </c>
      <c r="J73" s="60" t="str">
        <f>IF(SUM('Test Sample Data'!J$3:J$98)&gt;10,IF(AND(ISNUMBER('Test Sample Data'!J72),'Test Sample Data'!J72&lt;$B$1, 'Test Sample Data'!J72&gt;0),'Test Sample Data'!J72,$B$1),"")</f>
        <v/>
      </c>
      <c r="K73" s="60" t="str">
        <f>IF(SUM('Test Sample Data'!K$3:K$98)&gt;10,IF(AND(ISNUMBER('Test Sample Data'!K72),'Test Sample Data'!K72&lt;$B$1, 'Test Sample Data'!K72&gt;0),'Test Sample Data'!K72,$B$1),"")</f>
        <v/>
      </c>
      <c r="L73" s="60" t="str">
        <f>IF(SUM('Test Sample Data'!L$3:L$98)&gt;10,IF(AND(ISNUMBER('Test Sample Data'!L72),'Test Sample Data'!L72&lt;$B$1, 'Test Sample Data'!L72&gt;0),'Test Sample Data'!L72,$B$1),"")</f>
        <v/>
      </c>
      <c r="M73" s="60" t="str">
        <f>IF(SUM('Test Sample Data'!M$3:M$98)&gt;10,IF(AND(ISNUMBER('Test Sample Data'!M72),'Test Sample Data'!M72&lt;$B$1, 'Test Sample Data'!M72&gt;0),'Test Sample Data'!M72,$B$1),"")</f>
        <v/>
      </c>
      <c r="N73" s="60" t="str">
        <f>'Gene Table'!D72</f>
        <v>NM_002439</v>
      </c>
      <c r="O73" s="57" t="s">
        <v>1815</v>
      </c>
      <c r="P73" s="60">
        <f>IF(SUM('Control Sample Data'!D$3:D$98)&gt;10,IF(AND(ISNUMBER('Control Sample Data'!D72),'Control Sample Data'!D72&lt;$B$1, 'Control Sample Data'!D72&gt;0),'Control Sample Data'!D72,$B$1),"")</f>
        <v>30.85</v>
      </c>
      <c r="Q73" s="60">
        <f>IF(SUM('Control Sample Data'!E$3:E$98)&gt;10,IF(AND(ISNUMBER('Control Sample Data'!E72),'Control Sample Data'!E72&lt;$B$1, 'Control Sample Data'!E72&gt;0),'Control Sample Data'!E72,$B$1),"")</f>
        <v>30.58</v>
      </c>
      <c r="R73" s="60">
        <f>IF(SUM('Control Sample Data'!F$3:F$98)&gt;10,IF(AND(ISNUMBER('Control Sample Data'!F72),'Control Sample Data'!F72&lt;$B$1, 'Control Sample Data'!F72&gt;0),'Control Sample Data'!F72,$B$1),"")</f>
        <v>31.03</v>
      </c>
      <c r="S73" s="60" t="str">
        <f>IF(SUM('Control Sample Data'!G$3:G$98)&gt;10,IF(AND(ISNUMBER('Control Sample Data'!G72),'Control Sample Data'!G72&lt;$B$1, 'Control Sample Data'!G72&gt;0),'Control Sample Data'!G72,$B$1),"")</f>
        <v/>
      </c>
      <c r="T73" s="60" t="str">
        <f>IF(SUM('Control Sample Data'!H$3:H$98)&gt;10,IF(AND(ISNUMBER('Control Sample Data'!H72),'Control Sample Data'!H72&lt;$B$1, 'Control Sample Data'!H72&gt;0),'Control Sample Data'!H72,$B$1),"")</f>
        <v/>
      </c>
      <c r="U73" s="60" t="str">
        <f>IF(SUM('Control Sample Data'!I$3:I$98)&gt;10,IF(AND(ISNUMBER('Control Sample Data'!I72),'Control Sample Data'!I72&lt;$B$1, 'Control Sample Data'!I72&gt;0),'Control Sample Data'!I72,$B$1),"")</f>
        <v/>
      </c>
      <c r="V73" s="60" t="str">
        <f>IF(SUM('Control Sample Data'!J$3:J$98)&gt;10,IF(AND(ISNUMBER('Control Sample Data'!J72),'Control Sample Data'!J72&lt;$B$1, 'Control Sample Data'!J72&gt;0),'Control Sample Data'!J72,$B$1),"")</f>
        <v/>
      </c>
      <c r="W73" s="60" t="str">
        <f>IF(SUM('Control Sample Data'!K$3:K$98)&gt;10,IF(AND(ISNUMBER('Control Sample Data'!K72),'Control Sample Data'!K72&lt;$B$1, 'Control Sample Data'!K72&gt;0),'Control Sample Data'!K72,$B$1),"")</f>
        <v/>
      </c>
      <c r="X73" s="60" t="str">
        <f>IF(SUM('Control Sample Data'!L$3:L$98)&gt;10,IF(AND(ISNUMBER('Control Sample Data'!L72),'Control Sample Data'!L72&lt;$B$1, 'Control Sample Data'!L72&gt;0),'Control Sample Data'!L72,$B$1),"")</f>
        <v/>
      </c>
      <c r="Y73" s="60" t="str">
        <f>IF(SUM('Control Sample Data'!M$3:M$98)&gt;10,IF(AND(ISNUMBER('Control Sample Data'!M72),'Control Sample Data'!M72&lt;$B$1, 'Control Sample Data'!M72&gt;0),'Control Sample Data'!M72,$B$1),"")</f>
        <v/>
      </c>
      <c r="AT73" s="74">
        <f t="shared" si="64"/>
        <v>5.860000000000003</v>
      </c>
      <c r="AU73" s="74">
        <f t="shared" si="65"/>
        <v>5.8850000000000016</v>
      </c>
      <c r="AV73" s="74">
        <f t="shared" si="66"/>
        <v>5.8299999999999983</v>
      </c>
      <c r="AW73" s="74" t="str">
        <f t="shared" si="67"/>
        <v/>
      </c>
      <c r="AX73" s="74" t="str">
        <f t="shared" si="68"/>
        <v/>
      </c>
      <c r="AY73" s="74" t="str">
        <f t="shared" si="69"/>
        <v/>
      </c>
      <c r="AZ73" s="74" t="str">
        <f t="shared" si="70"/>
        <v/>
      </c>
      <c r="BA73" s="74" t="str">
        <f t="shared" si="71"/>
        <v/>
      </c>
      <c r="BB73" s="74" t="str">
        <f t="shared" si="72"/>
        <v/>
      </c>
      <c r="BC73" s="74" t="str">
        <f t="shared" si="73"/>
        <v/>
      </c>
      <c r="BD73" s="74">
        <f t="shared" si="74"/>
        <v>6.5733333333333341</v>
      </c>
      <c r="BE73" s="74">
        <f t="shared" si="75"/>
        <v>6.2716666666666647</v>
      </c>
      <c r="BF73" s="74">
        <f t="shared" si="76"/>
        <v>6.625</v>
      </c>
      <c r="BG73" s="74" t="str">
        <f t="shared" si="77"/>
        <v/>
      </c>
      <c r="BH73" s="74" t="str">
        <f t="shared" si="78"/>
        <v/>
      </c>
      <c r="BI73" s="74" t="str">
        <f t="shared" si="79"/>
        <v/>
      </c>
      <c r="BJ73" s="74" t="str">
        <f t="shared" si="80"/>
        <v/>
      </c>
      <c r="BK73" s="74" t="str">
        <f t="shared" si="81"/>
        <v/>
      </c>
      <c r="BL73" s="74" t="str">
        <f t="shared" si="82"/>
        <v/>
      </c>
      <c r="BM73" s="74" t="str">
        <f t="shared" si="83"/>
        <v/>
      </c>
      <c r="BN73" s="62">
        <f t="shared" si="84"/>
        <v>5.8583333333333343</v>
      </c>
      <c r="BO73" s="62">
        <f t="shared" si="85"/>
        <v>6.4899999999999993</v>
      </c>
      <c r="BP73" s="9">
        <f t="shared" si="86"/>
        <v>1.7217267435572007E-2</v>
      </c>
      <c r="BQ73" s="9">
        <f t="shared" si="87"/>
        <v>1.6921485086342565E-2</v>
      </c>
      <c r="BR73" s="9">
        <f t="shared" si="88"/>
        <v>1.7579038823262672E-2</v>
      </c>
      <c r="BS73" s="9" t="str">
        <f t="shared" si="89"/>
        <v/>
      </c>
      <c r="BT73" s="9" t="str">
        <f t="shared" si="90"/>
        <v/>
      </c>
      <c r="BU73" s="9" t="str">
        <f t="shared" si="91"/>
        <v/>
      </c>
      <c r="BV73" s="9" t="str">
        <f t="shared" si="92"/>
        <v/>
      </c>
      <c r="BW73" s="9" t="str">
        <f t="shared" si="93"/>
        <v/>
      </c>
      <c r="BX73" s="9" t="str">
        <f t="shared" si="94"/>
        <v/>
      </c>
      <c r="BY73" s="9" t="str">
        <f t="shared" si="95"/>
        <v/>
      </c>
      <c r="BZ73" s="9">
        <f t="shared" si="96"/>
        <v>1.0500971871823568E-2</v>
      </c>
      <c r="CA73" s="9">
        <f t="shared" si="97"/>
        <v>1.2943156742103416E-2</v>
      </c>
      <c r="CB73" s="9">
        <f t="shared" si="98"/>
        <v>1.0131559020711013E-2</v>
      </c>
      <c r="CC73" s="9" t="str">
        <f t="shared" si="99"/>
        <v/>
      </c>
      <c r="CD73" s="9" t="str">
        <f t="shared" si="100"/>
        <v/>
      </c>
      <c r="CE73" s="9" t="str">
        <f t="shared" si="101"/>
        <v/>
      </c>
      <c r="CF73" s="9" t="str">
        <f t="shared" si="102"/>
        <v/>
      </c>
      <c r="CG73" s="9" t="str">
        <f t="shared" si="103"/>
        <v/>
      </c>
      <c r="CH73" s="9" t="str">
        <f t="shared" si="104"/>
        <v/>
      </c>
      <c r="CI73" s="9" t="str">
        <f t="shared" si="105"/>
        <v/>
      </c>
    </row>
    <row r="74" spans="1:87">
      <c r="A74" s="188"/>
      <c r="B74" s="57" t="str">
        <f>IF('Gene Table'!D73="","",'Gene Table'!D73)</f>
        <v>NM_002303</v>
      </c>
      <c r="C74" s="57" t="s">
        <v>1816</v>
      </c>
      <c r="D74" s="60">
        <f>IF(SUM('Test Sample Data'!D$3:D$98)&gt;10,IF(AND(ISNUMBER('Test Sample Data'!D73),'Test Sample Data'!D73&lt;$B$1, 'Test Sample Data'!D73&gt;0),'Test Sample Data'!D73,$B$1),"")</f>
        <v>31.31</v>
      </c>
      <c r="E74" s="60">
        <f>IF(SUM('Test Sample Data'!E$3:E$98)&gt;10,IF(AND(ISNUMBER('Test Sample Data'!E73),'Test Sample Data'!E73&lt;$B$1, 'Test Sample Data'!E73&gt;0),'Test Sample Data'!E73,$B$1),"")</f>
        <v>31.1</v>
      </c>
      <c r="F74" s="60">
        <f>IF(SUM('Test Sample Data'!F$3:F$98)&gt;10,IF(AND(ISNUMBER('Test Sample Data'!F73),'Test Sample Data'!F73&lt;$B$1, 'Test Sample Data'!F73&gt;0),'Test Sample Data'!F73,$B$1),"")</f>
        <v>31.41</v>
      </c>
      <c r="G74" s="60" t="str">
        <f>IF(SUM('Test Sample Data'!G$3:G$98)&gt;10,IF(AND(ISNUMBER('Test Sample Data'!G73),'Test Sample Data'!G73&lt;$B$1, 'Test Sample Data'!G73&gt;0),'Test Sample Data'!G73,$B$1),"")</f>
        <v/>
      </c>
      <c r="H74" s="60" t="str">
        <f>IF(SUM('Test Sample Data'!H$3:H$98)&gt;10,IF(AND(ISNUMBER('Test Sample Data'!H73),'Test Sample Data'!H73&lt;$B$1, 'Test Sample Data'!H73&gt;0),'Test Sample Data'!H73,$B$1),"")</f>
        <v/>
      </c>
      <c r="I74" s="60" t="str">
        <f>IF(SUM('Test Sample Data'!I$3:I$98)&gt;10,IF(AND(ISNUMBER('Test Sample Data'!I73),'Test Sample Data'!I73&lt;$B$1, 'Test Sample Data'!I73&gt;0),'Test Sample Data'!I73,$B$1),"")</f>
        <v/>
      </c>
      <c r="J74" s="60" t="str">
        <f>IF(SUM('Test Sample Data'!J$3:J$98)&gt;10,IF(AND(ISNUMBER('Test Sample Data'!J73),'Test Sample Data'!J73&lt;$B$1, 'Test Sample Data'!J73&gt;0),'Test Sample Data'!J73,$B$1),"")</f>
        <v/>
      </c>
      <c r="K74" s="60" t="str">
        <f>IF(SUM('Test Sample Data'!K$3:K$98)&gt;10,IF(AND(ISNUMBER('Test Sample Data'!K73),'Test Sample Data'!K73&lt;$B$1, 'Test Sample Data'!K73&gt;0),'Test Sample Data'!K73,$B$1),"")</f>
        <v/>
      </c>
      <c r="L74" s="60" t="str">
        <f>IF(SUM('Test Sample Data'!L$3:L$98)&gt;10,IF(AND(ISNUMBER('Test Sample Data'!L73),'Test Sample Data'!L73&lt;$B$1, 'Test Sample Data'!L73&gt;0),'Test Sample Data'!L73,$B$1),"")</f>
        <v/>
      </c>
      <c r="M74" s="60" t="str">
        <f>IF(SUM('Test Sample Data'!M$3:M$98)&gt;10,IF(AND(ISNUMBER('Test Sample Data'!M73),'Test Sample Data'!M73&lt;$B$1, 'Test Sample Data'!M73&gt;0),'Test Sample Data'!M73,$B$1),"")</f>
        <v/>
      </c>
      <c r="N74" s="60" t="str">
        <f>'Gene Table'!D73</f>
        <v>NM_002303</v>
      </c>
      <c r="O74" s="57" t="s">
        <v>1816</v>
      </c>
      <c r="P74" s="60">
        <f>IF(SUM('Control Sample Data'!D$3:D$98)&gt;10,IF(AND(ISNUMBER('Control Sample Data'!D73),'Control Sample Data'!D73&lt;$B$1, 'Control Sample Data'!D73&gt;0),'Control Sample Data'!D73,$B$1),"")</f>
        <v>35</v>
      </c>
      <c r="Q74" s="60">
        <f>IF(SUM('Control Sample Data'!E$3:E$98)&gt;10,IF(AND(ISNUMBER('Control Sample Data'!E73),'Control Sample Data'!E73&lt;$B$1, 'Control Sample Data'!E73&gt;0),'Control Sample Data'!E73,$B$1),"")</f>
        <v>35</v>
      </c>
      <c r="R74" s="60">
        <f>IF(SUM('Control Sample Data'!F$3:F$98)&gt;10,IF(AND(ISNUMBER('Control Sample Data'!F73),'Control Sample Data'!F73&lt;$B$1, 'Control Sample Data'!F73&gt;0),'Control Sample Data'!F73,$B$1),"")</f>
        <v>35</v>
      </c>
      <c r="S74" s="60" t="str">
        <f>IF(SUM('Control Sample Data'!G$3:G$98)&gt;10,IF(AND(ISNUMBER('Control Sample Data'!G73),'Control Sample Data'!G73&lt;$B$1, 'Control Sample Data'!G73&gt;0),'Control Sample Data'!G73,$B$1),"")</f>
        <v/>
      </c>
      <c r="T74" s="60" t="str">
        <f>IF(SUM('Control Sample Data'!H$3:H$98)&gt;10,IF(AND(ISNUMBER('Control Sample Data'!H73),'Control Sample Data'!H73&lt;$B$1, 'Control Sample Data'!H73&gt;0),'Control Sample Data'!H73,$B$1),"")</f>
        <v/>
      </c>
      <c r="U74" s="60" t="str">
        <f>IF(SUM('Control Sample Data'!I$3:I$98)&gt;10,IF(AND(ISNUMBER('Control Sample Data'!I73),'Control Sample Data'!I73&lt;$B$1, 'Control Sample Data'!I73&gt;0),'Control Sample Data'!I73,$B$1),"")</f>
        <v/>
      </c>
      <c r="V74" s="60" t="str">
        <f>IF(SUM('Control Sample Data'!J$3:J$98)&gt;10,IF(AND(ISNUMBER('Control Sample Data'!J73),'Control Sample Data'!J73&lt;$B$1, 'Control Sample Data'!J73&gt;0),'Control Sample Data'!J73,$B$1),"")</f>
        <v/>
      </c>
      <c r="W74" s="60" t="str">
        <f>IF(SUM('Control Sample Data'!K$3:K$98)&gt;10,IF(AND(ISNUMBER('Control Sample Data'!K73),'Control Sample Data'!K73&lt;$B$1, 'Control Sample Data'!K73&gt;0),'Control Sample Data'!K73,$B$1),"")</f>
        <v/>
      </c>
      <c r="X74" s="60" t="str">
        <f>IF(SUM('Control Sample Data'!L$3:L$98)&gt;10,IF(AND(ISNUMBER('Control Sample Data'!L73),'Control Sample Data'!L73&lt;$B$1, 'Control Sample Data'!L73&gt;0),'Control Sample Data'!L73,$B$1),"")</f>
        <v/>
      </c>
      <c r="Y74" s="60" t="str">
        <f>IF(SUM('Control Sample Data'!M$3:M$98)&gt;10,IF(AND(ISNUMBER('Control Sample Data'!M73),'Control Sample Data'!M73&lt;$B$1, 'Control Sample Data'!M73&gt;0),'Control Sample Data'!M73,$B$1),"")</f>
        <v/>
      </c>
      <c r="AT74" s="74">
        <f t="shared" si="64"/>
        <v>8.25</v>
      </c>
      <c r="AU74" s="74">
        <f t="shared" si="65"/>
        <v>7.9550000000000018</v>
      </c>
      <c r="AV74" s="74">
        <f t="shared" si="66"/>
        <v>8.25</v>
      </c>
      <c r="AW74" s="74" t="str">
        <f t="shared" si="67"/>
        <v/>
      </c>
      <c r="AX74" s="74" t="str">
        <f t="shared" si="68"/>
        <v/>
      </c>
      <c r="AY74" s="74" t="str">
        <f t="shared" si="69"/>
        <v/>
      </c>
      <c r="AZ74" s="74" t="str">
        <f t="shared" si="70"/>
        <v/>
      </c>
      <c r="BA74" s="74" t="str">
        <f t="shared" si="71"/>
        <v/>
      </c>
      <c r="BB74" s="74" t="str">
        <f t="shared" si="72"/>
        <v/>
      </c>
      <c r="BC74" s="74" t="str">
        <f t="shared" si="73"/>
        <v/>
      </c>
      <c r="BD74" s="74">
        <f t="shared" si="74"/>
        <v>10.723333333333333</v>
      </c>
      <c r="BE74" s="74">
        <f t="shared" si="75"/>
        <v>10.691666666666666</v>
      </c>
      <c r="BF74" s="74">
        <f t="shared" si="76"/>
        <v>10.594999999999999</v>
      </c>
      <c r="BG74" s="74" t="str">
        <f t="shared" si="77"/>
        <v/>
      </c>
      <c r="BH74" s="74" t="str">
        <f t="shared" si="78"/>
        <v/>
      </c>
      <c r="BI74" s="74" t="str">
        <f t="shared" si="79"/>
        <v/>
      </c>
      <c r="BJ74" s="74" t="str">
        <f t="shared" si="80"/>
        <v/>
      </c>
      <c r="BK74" s="74" t="str">
        <f t="shared" si="81"/>
        <v/>
      </c>
      <c r="BL74" s="74" t="str">
        <f t="shared" si="82"/>
        <v/>
      </c>
      <c r="BM74" s="74" t="str">
        <f t="shared" si="83"/>
        <v/>
      </c>
      <c r="BN74" s="62">
        <f t="shared" si="84"/>
        <v>8.1516666666666673</v>
      </c>
      <c r="BO74" s="62">
        <f t="shared" si="85"/>
        <v>10.67</v>
      </c>
      <c r="BP74" s="9">
        <f t="shared" si="86"/>
        <v>3.2847516220848244E-3</v>
      </c>
      <c r="BQ74" s="9">
        <f t="shared" si="87"/>
        <v>4.0300124191459301E-3</v>
      </c>
      <c r="BR74" s="9">
        <f t="shared" si="88"/>
        <v>3.2847516220848244E-3</v>
      </c>
      <c r="BS74" s="9" t="str">
        <f t="shared" si="89"/>
        <v/>
      </c>
      <c r="BT74" s="9" t="str">
        <f t="shared" si="90"/>
        <v/>
      </c>
      <c r="BU74" s="9" t="str">
        <f t="shared" si="91"/>
        <v/>
      </c>
      <c r="BV74" s="9" t="str">
        <f t="shared" si="92"/>
        <v/>
      </c>
      <c r="BW74" s="9" t="str">
        <f t="shared" si="93"/>
        <v/>
      </c>
      <c r="BX74" s="9" t="str">
        <f t="shared" si="94"/>
        <v/>
      </c>
      <c r="BY74" s="9" t="str">
        <f t="shared" si="95"/>
        <v/>
      </c>
      <c r="BZ74" s="9">
        <f t="shared" si="96"/>
        <v>5.9150035983401969E-4</v>
      </c>
      <c r="CA74" s="9">
        <f t="shared" si="97"/>
        <v>6.0462712909054722E-4</v>
      </c>
      <c r="CB74" s="9">
        <f t="shared" si="98"/>
        <v>6.4652778827900342E-4</v>
      </c>
      <c r="CC74" s="9" t="str">
        <f t="shared" si="99"/>
        <v/>
      </c>
      <c r="CD74" s="9" t="str">
        <f t="shared" si="100"/>
        <v/>
      </c>
      <c r="CE74" s="9" t="str">
        <f t="shared" si="101"/>
        <v/>
      </c>
      <c r="CF74" s="9" t="str">
        <f t="shared" si="102"/>
        <v/>
      </c>
      <c r="CG74" s="9" t="str">
        <f t="shared" si="103"/>
        <v/>
      </c>
      <c r="CH74" s="9" t="str">
        <f t="shared" si="104"/>
        <v/>
      </c>
      <c r="CI74" s="9" t="str">
        <f t="shared" si="105"/>
        <v/>
      </c>
    </row>
    <row r="75" spans="1:87">
      <c r="A75" s="188"/>
      <c r="B75" s="57" t="str">
        <f>IF('Gene Table'!D74="","",'Gene Table'!D74)</f>
        <v>NM_000044</v>
      </c>
      <c r="C75" s="57" t="s">
        <v>1817</v>
      </c>
      <c r="D75" s="60">
        <f>IF(SUM('Test Sample Data'!D$3:D$98)&gt;10,IF(AND(ISNUMBER('Test Sample Data'!D74),'Test Sample Data'!D74&lt;$B$1, 'Test Sample Data'!D74&gt;0),'Test Sample Data'!D74,$B$1),"")</f>
        <v>24.06</v>
      </c>
      <c r="E75" s="60">
        <f>IF(SUM('Test Sample Data'!E$3:E$98)&gt;10,IF(AND(ISNUMBER('Test Sample Data'!E74),'Test Sample Data'!E74&lt;$B$1, 'Test Sample Data'!E74&gt;0),'Test Sample Data'!E74,$B$1),"")</f>
        <v>24.15</v>
      </c>
      <c r="F75" s="60">
        <f>IF(SUM('Test Sample Data'!F$3:F$98)&gt;10,IF(AND(ISNUMBER('Test Sample Data'!F74),'Test Sample Data'!F74&lt;$B$1, 'Test Sample Data'!F74&gt;0),'Test Sample Data'!F74,$B$1),"")</f>
        <v>24.13</v>
      </c>
      <c r="G75" s="60" t="str">
        <f>IF(SUM('Test Sample Data'!G$3:G$98)&gt;10,IF(AND(ISNUMBER('Test Sample Data'!G74),'Test Sample Data'!G74&lt;$B$1, 'Test Sample Data'!G74&gt;0),'Test Sample Data'!G74,$B$1),"")</f>
        <v/>
      </c>
      <c r="H75" s="60" t="str">
        <f>IF(SUM('Test Sample Data'!H$3:H$98)&gt;10,IF(AND(ISNUMBER('Test Sample Data'!H74),'Test Sample Data'!H74&lt;$B$1, 'Test Sample Data'!H74&gt;0),'Test Sample Data'!H74,$B$1),"")</f>
        <v/>
      </c>
      <c r="I75" s="60" t="str">
        <f>IF(SUM('Test Sample Data'!I$3:I$98)&gt;10,IF(AND(ISNUMBER('Test Sample Data'!I74),'Test Sample Data'!I74&lt;$B$1, 'Test Sample Data'!I74&gt;0),'Test Sample Data'!I74,$B$1),"")</f>
        <v/>
      </c>
      <c r="J75" s="60" t="str">
        <f>IF(SUM('Test Sample Data'!J$3:J$98)&gt;10,IF(AND(ISNUMBER('Test Sample Data'!J74),'Test Sample Data'!J74&lt;$B$1, 'Test Sample Data'!J74&gt;0),'Test Sample Data'!J74,$B$1),"")</f>
        <v/>
      </c>
      <c r="K75" s="60" t="str">
        <f>IF(SUM('Test Sample Data'!K$3:K$98)&gt;10,IF(AND(ISNUMBER('Test Sample Data'!K74),'Test Sample Data'!K74&lt;$B$1, 'Test Sample Data'!K74&gt;0),'Test Sample Data'!K74,$B$1),"")</f>
        <v/>
      </c>
      <c r="L75" s="60" t="str">
        <f>IF(SUM('Test Sample Data'!L$3:L$98)&gt;10,IF(AND(ISNUMBER('Test Sample Data'!L74),'Test Sample Data'!L74&lt;$B$1, 'Test Sample Data'!L74&gt;0),'Test Sample Data'!L74,$B$1),"")</f>
        <v/>
      </c>
      <c r="M75" s="60" t="str">
        <f>IF(SUM('Test Sample Data'!M$3:M$98)&gt;10,IF(AND(ISNUMBER('Test Sample Data'!M74),'Test Sample Data'!M74&lt;$B$1, 'Test Sample Data'!M74&gt;0),'Test Sample Data'!M74,$B$1),"")</f>
        <v/>
      </c>
      <c r="N75" s="60" t="str">
        <f>'Gene Table'!D74</f>
        <v>NM_000044</v>
      </c>
      <c r="O75" s="57" t="s">
        <v>1817</v>
      </c>
      <c r="P75" s="60">
        <f>IF(SUM('Control Sample Data'!D$3:D$98)&gt;10,IF(AND(ISNUMBER('Control Sample Data'!D74),'Control Sample Data'!D74&lt;$B$1, 'Control Sample Data'!D74&gt;0),'Control Sample Data'!D74,$B$1),"")</f>
        <v>25.88</v>
      </c>
      <c r="Q75" s="60">
        <f>IF(SUM('Control Sample Data'!E$3:E$98)&gt;10,IF(AND(ISNUMBER('Control Sample Data'!E74),'Control Sample Data'!E74&lt;$B$1, 'Control Sample Data'!E74&gt;0),'Control Sample Data'!E74,$B$1),"")</f>
        <v>26.08</v>
      </c>
      <c r="R75" s="60">
        <f>IF(SUM('Control Sample Data'!F$3:F$98)&gt;10,IF(AND(ISNUMBER('Control Sample Data'!F74),'Control Sample Data'!F74&lt;$B$1, 'Control Sample Data'!F74&gt;0),'Control Sample Data'!F74,$B$1),"")</f>
        <v>26.06</v>
      </c>
      <c r="S75" s="60" t="str">
        <f>IF(SUM('Control Sample Data'!G$3:G$98)&gt;10,IF(AND(ISNUMBER('Control Sample Data'!G74),'Control Sample Data'!G74&lt;$B$1, 'Control Sample Data'!G74&gt;0),'Control Sample Data'!G74,$B$1),"")</f>
        <v/>
      </c>
      <c r="T75" s="60" t="str">
        <f>IF(SUM('Control Sample Data'!H$3:H$98)&gt;10,IF(AND(ISNUMBER('Control Sample Data'!H74),'Control Sample Data'!H74&lt;$B$1, 'Control Sample Data'!H74&gt;0),'Control Sample Data'!H74,$B$1),"")</f>
        <v/>
      </c>
      <c r="U75" s="60" t="str">
        <f>IF(SUM('Control Sample Data'!I$3:I$98)&gt;10,IF(AND(ISNUMBER('Control Sample Data'!I74),'Control Sample Data'!I74&lt;$B$1, 'Control Sample Data'!I74&gt;0),'Control Sample Data'!I74,$B$1),"")</f>
        <v/>
      </c>
      <c r="V75" s="60" t="str">
        <f>IF(SUM('Control Sample Data'!J$3:J$98)&gt;10,IF(AND(ISNUMBER('Control Sample Data'!J74),'Control Sample Data'!J74&lt;$B$1, 'Control Sample Data'!J74&gt;0),'Control Sample Data'!J74,$B$1),"")</f>
        <v/>
      </c>
      <c r="W75" s="60" t="str">
        <f>IF(SUM('Control Sample Data'!K$3:K$98)&gt;10,IF(AND(ISNUMBER('Control Sample Data'!K74),'Control Sample Data'!K74&lt;$B$1, 'Control Sample Data'!K74&gt;0),'Control Sample Data'!K74,$B$1),"")</f>
        <v/>
      </c>
      <c r="X75" s="60" t="str">
        <f>IF(SUM('Control Sample Data'!L$3:L$98)&gt;10,IF(AND(ISNUMBER('Control Sample Data'!L74),'Control Sample Data'!L74&lt;$B$1, 'Control Sample Data'!L74&gt;0),'Control Sample Data'!L74,$B$1),"")</f>
        <v/>
      </c>
      <c r="Y75" s="60" t="str">
        <f>IF(SUM('Control Sample Data'!M$3:M$98)&gt;10,IF(AND(ISNUMBER('Control Sample Data'!M74),'Control Sample Data'!M74&lt;$B$1, 'Control Sample Data'!M74&gt;0),'Control Sample Data'!M74,$B$1),"")</f>
        <v/>
      </c>
      <c r="AT75" s="74">
        <f t="shared" si="64"/>
        <v>1</v>
      </c>
      <c r="AU75" s="74">
        <f t="shared" si="65"/>
        <v>1.004999999999999</v>
      </c>
      <c r="AV75" s="74">
        <f t="shared" si="66"/>
        <v>0.96999999999999886</v>
      </c>
      <c r="AW75" s="74" t="str">
        <f t="shared" si="67"/>
        <v/>
      </c>
      <c r="AX75" s="74" t="str">
        <f t="shared" si="68"/>
        <v/>
      </c>
      <c r="AY75" s="74" t="str">
        <f t="shared" si="69"/>
        <v/>
      </c>
      <c r="AZ75" s="74" t="str">
        <f t="shared" si="70"/>
        <v/>
      </c>
      <c r="BA75" s="74" t="str">
        <f t="shared" si="71"/>
        <v/>
      </c>
      <c r="BB75" s="74" t="str">
        <f t="shared" si="72"/>
        <v/>
      </c>
      <c r="BC75" s="74" t="str">
        <f t="shared" si="73"/>
        <v/>
      </c>
      <c r="BD75" s="74">
        <f t="shared" si="74"/>
        <v>1.6033333333333317</v>
      </c>
      <c r="BE75" s="74">
        <f t="shared" si="75"/>
        <v>1.7716666666666647</v>
      </c>
      <c r="BF75" s="74">
        <f t="shared" si="76"/>
        <v>1.6549999999999976</v>
      </c>
      <c r="BG75" s="74" t="str">
        <f t="shared" si="77"/>
        <v/>
      </c>
      <c r="BH75" s="74" t="str">
        <f t="shared" si="78"/>
        <v/>
      </c>
      <c r="BI75" s="74" t="str">
        <f t="shared" si="79"/>
        <v/>
      </c>
      <c r="BJ75" s="74" t="str">
        <f t="shared" si="80"/>
        <v/>
      </c>
      <c r="BK75" s="74" t="str">
        <f t="shared" si="81"/>
        <v/>
      </c>
      <c r="BL75" s="74" t="str">
        <f t="shared" si="82"/>
        <v/>
      </c>
      <c r="BM75" s="74" t="str">
        <f t="shared" si="83"/>
        <v/>
      </c>
      <c r="BN75" s="62">
        <f t="shared" si="84"/>
        <v>0.99166666666666592</v>
      </c>
      <c r="BO75" s="62">
        <f t="shared" si="85"/>
        <v>1.6766666666666648</v>
      </c>
      <c r="BP75" s="9">
        <f t="shared" si="86"/>
        <v>0.5</v>
      </c>
      <c r="BQ75" s="9">
        <f t="shared" si="87"/>
        <v>0.49827013141393423</v>
      </c>
      <c r="BR75" s="9">
        <f t="shared" si="88"/>
        <v>0.51050606285359701</v>
      </c>
      <c r="BS75" s="9" t="str">
        <f t="shared" si="89"/>
        <v/>
      </c>
      <c r="BT75" s="9" t="str">
        <f t="shared" si="90"/>
        <v/>
      </c>
      <c r="BU75" s="9" t="str">
        <f t="shared" si="91"/>
        <v/>
      </c>
      <c r="BV75" s="9" t="str">
        <f t="shared" si="92"/>
        <v/>
      </c>
      <c r="BW75" s="9" t="str">
        <f t="shared" si="93"/>
        <v/>
      </c>
      <c r="BX75" s="9" t="str">
        <f t="shared" si="94"/>
        <v/>
      </c>
      <c r="BY75" s="9" t="str">
        <f t="shared" si="95"/>
        <v/>
      </c>
      <c r="BZ75" s="9">
        <f t="shared" si="96"/>
        <v>0.32911567986090889</v>
      </c>
      <c r="CA75" s="9">
        <f t="shared" si="97"/>
        <v>0.29287020487365473</v>
      </c>
      <c r="CB75" s="9">
        <f t="shared" si="98"/>
        <v>0.31753774563469794</v>
      </c>
      <c r="CC75" s="9" t="str">
        <f t="shared" si="99"/>
        <v/>
      </c>
      <c r="CD75" s="9" t="str">
        <f t="shared" si="100"/>
        <v/>
      </c>
      <c r="CE75" s="9" t="str">
        <f t="shared" si="101"/>
        <v/>
      </c>
      <c r="CF75" s="9" t="str">
        <f t="shared" si="102"/>
        <v/>
      </c>
      <c r="CG75" s="9" t="str">
        <f t="shared" si="103"/>
        <v/>
      </c>
      <c r="CH75" s="9" t="str">
        <f t="shared" si="104"/>
        <v/>
      </c>
      <c r="CI75" s="9" t="str">
        <f t="shared" si="105"/>
        <v/>
      </c>
    </row>
    <row r="76" spans="1:87">
      <c r="A76" s="188"/>
      <c r="B76" s="57" t="str">
        <f>IF('Gene Table'!D75="","",'Gene Table'!D75)</f>
        <v>NM_000418</v>
      </c>
      <c r="C76" s="57" t="s">
        <v>1818</v>
      </c>
      <c r="D76" s="60">
        <f>IF(SUM('Test Sample Data'!D$3:D$98)&gt;10,IF(AND(ISNUMBER('Test Sample Data'!D75),'Test Sample Data'!D75&lt;$B$1, 'Test Sample Data'!D75&gt;0),'Test Sample Data'!D75,$B$1),"")</f>
        <v>24.81</v>
      </c>
      <c r="E76" s="60">
        <f>IF(SUM('Test Sample Data'!E$3:E$98)&gt;10,IF(AND(ISNUMBER('Test Sample Data'!E75),'Test Sample Data'!E75&lt;$B$1, 'Test Sample Data'!E75&gt;0),'Test Sample Data'!E75,$B$1),"")</f>
        <v>24.99</v>
      </c>
      <c r="F76" s="60">
        <f>IF(SUM('Test Sample Data'!F$3:F$98)&gt;10,IF(AND(ISNUMBER('Test Sample Data'!F75),'Test Sample Data'!F75&lt;$B$1, 'Test Sample Data'!F75&gt;0),'Test Sample Data'!F75,$B$1),"")</f>
        <v>25</v>
      </c>
      <c r="G76" s="60" t="str">
        <f>IF(SUM('Test Sample Data'!G$3:G$98)&gt;10,IF(AND(ISNUMBER('Test Sample Data'!G75),'Test Sample Data'!G75&lt;$B$1, 'Test Sample Data'!G75&gt;0),'Test Sample Data'!G75,$B$1),"")</f>
        <v/>
      </c>
      <c r="H76" s="60" t="str">
        <f>IF(SUM('Test Sample Data'!H$3:H$98)&gt;10,IF(AND(ISNUMBER('Test Sample Data'!H75),'Test Sample Data'!H75&lt;$B$1, 'Test Sample Data'!H75&gt;0),'Test Sample Data'!H75,$B$1),"")</f>
        <v/>
      </c>
      <c r="I76" s="60" t="str">
        <f>IF(SUM('Test Sample Data'!I$3:I$98)&gt;10,IF(AND(ISNUMBER('Test Sample Data'!I75),'Test Sample Data'!I75&lt;$B$1, 'Test Sample Data'!I75&gt;0),'Test Sample Data'!I75,$B$1),"")</f>
        <v/>
      </c>
      <c r="J76" s="60" t="str">
        <f>IF(SUM('Test Sample Data'!J$3:J$98)&gt;10,IF(AND(ISNUMBER('Test Sample Data'!J75),'Test Sample Data'!J75&lt;$B$1, 'Test Sample Data'!J75&gt;0),'Test Sample Data'!J75,$B$1),"")</f>
        <v/>
      </c>
      <c r="K76" s="60" t="str">
        <f>IF(SUM('Test Sample Data'!K$3:K$98)&gt;10,IF(AND(ISNUMBER('Test Sample Data'!K75),'Test Sample Data'!K75&lt;$B$1, 'Test Sample Data'!K75&gt;0),'Test Sample Data'!K75,$B$1),"")</f>
        <v/>
      </c>
      <c r="L76" s="60" t="str">
        <f>IF(SUM('Test Sample Data'!L$3:L$98)&gt;10,IF(AND(ISNUMBER('Test Sample Data'!L75),'Test Sample Data'!L75&lt;$B$1, 'Test Sample Data'!L75&gt;0),'Test Sample Data'!L75,$B$1),"")</f>
        <v/>
      </c>
      <c r="M76" s="60" t="str">
        <f>IF(SUM('Test Sample Data'!M$3:M$98)&gt;10,IF(AND(ISNUMBER('Test Sample Data'!M75),'Test Sample Data'!M75&lt;$B$1, 'Test Sample Data'!M75&gt;0),'Test Sample Data'!M75,$B$1),"")</f>
        <v/>
      </c>
      <c r="N76" s="60" t="str">
        <f>'Gene Table'!D75</f>
        <v>NM_000418</v>
      </c>
      <c r="O76" s="57" t="s">
        <v>1818</v>
      </c>
      <c r="P76" s="60">
        <f>IF(SUM('Control Sample Data'!D$3:D$98)&gt;10,IF(AND(ISNUMBER('Control Sample Data'!D75),'Control Sample Data'!D75&lt;$B$1, 'Control Sample Data'!D75&gt;0),'Control Sample Data'!D75,$B$1),"")</f>
        <v>27.25</v>
      </c>
      <c r="Q76" s="60">
        <f>IF(SUM('Control Sample Data'!E$3:E$98)&gt;10,IF(AND(ISNUMBER('Control Sample Data'!E75),'Control Sample Data'!E75&lt;$B$1, 'Control Sample Data'!E75&gt;0),'Control Sample Data'!E75,$B$1),"")</f>
        <v>27.12</v>
      </c>
      <c r="R76" s="60">
        <f>IF(SUM('Control Sample Data'!F$3:F$98)&gt;10,IF(AND(ISNUMBER('Control Sample Data'!F75),'Control Sample Data'!F75&lt;$B$1, 'Control Sample Data'!F75&gt;0),'Control Sample Data'!F75,$B$1),"")</f>
        <v>27.36</v>
      </c>
      <c r="S76" s="60" t="str">
        <f>IF(SUM('Control Sample Data'!G$3:G$98)&gt;10,IF(AND(ISNUMBER('Control Sample Data'!G75),'Control Sample Data'!G75&lt;$B$1, 'Control Sample Data'!G75&gt;0),'Control Sample Data'!G75,$B$1),"")</f>
        <v/>
      </c>
      <c r="T76" s="60" t="str">
        <f>IF(SUM('Control Sample Data'!H$3:H$98)&gt;10,IF(AND(ISNUMBER('Control Sample Data'!H75),'Control Sample Data'!H75&lt;$B$1, 'Control Sample Data'!H75&gt;0),'Control Sample Data'!H75,$B$1),"")</f>
        <v/>
      </c>
      <c r="U76" s="60" t="str">
        <f>IF(SUM('Control Sample Data'!I$3:I$98)&gt;10,IF(AND(ISNUMBER('Control Sample Data'!I75),'Control Sample Data'!I75&lt;$B$1, 'Control Sample Data'!I75&gt;0),'Control Sample Data'!I75,$B$1),"")</f>
        <v/>
      </c>
      <c r="V76" s="60" t="str">
        <f>IF(SUM('Control Sample Data'!J$3:J$98)&gt;10,IF(AND(ISNUMBER('Control Sample Data'!J75),'Control Sample Data'!J75&lt;$B$1, 'Control Sample Data'!J75&gt;0),'Control Sample Data'!J75,$B$1),"")</f>
        <v/>
      </c>
      <c r="W76" s="60" t="str">
        <f>IF(SUM('Control Sample Data'!K$3:K$98)&gt;10,IF(AND(ISNUMBER('Control Sample Data'!K75),'Control Sample Data'!K75&lt;$B$1, 'Control Sample Data'!K75&gt;0),'Control Sample Data'!K75,$B$1),"")</f>
        <v/>
      </c>
      <c r="X76" s="60" t="str">
        <f>IF(SUM('Control Sample Data'!L$3:L$98)&gt;10,IF(AND(ISNUMBER('Control Sample Data'!L75),'Control Sample Data'!L75&lt;$B$1, 'Control Sample Data'!L75&gt;0),'Control Sample Data'!L75,$B$1),"")</f>
        <v/>
      </c>
      <c r="Y76" s="60" t="str">
        <f>IF(SUM('Control Sample Data'!M$3:M$98)&gt;10,IF(AND(ISNUMBER('Control Sample Data'!M75),'Control Sample Data'!M75&lt;$B$1, 'Control Sample Data'!M75&gt;0),'Control Sample Data'!M75,$B$1),"")</f>
        <v/>
      </c>
      <c r="AT76" s="74">
        <f t="shared" si="64"/>
        <v>1.75</v>
      </c>
      <c r="AU76" s="74">
        <f t="shared" si="65"/>
        <v>1.8449999999999989</v>
      </c>
      <c r="AV76" s="74">
        <f t="shared" si="66"/>
        <v>1.8399999999999999</v>
      </c>
      <c r="AW76" s="74" t="str">
        <f t="shared" si="67"/>
        <v/>
      </c>
      <c r="AX76" s="74" t="str">
        <f t="shared" si="68"/>
        <v/>
      </c>
      <c r="AY76" s="74" t="str">
        <f t="shared" si="69"/>
        <v/>
      </c>
      <c r="AZ76" s="74" t="str">
        <f t="shared" si="70"/>
        <v/>
      </c>
      <c r="BA76" s="74" t="str">
        <f t="shared" si="71"/>
        <v/>
      </c>
      <c r="BB76" s="74" t="str">
        <f t="shared" si="72"/>
        <v/>
      </c>
      <c r="BC76" s="74" t="str">
        <f t="shared" si="73"/>
        <v/>
      </c>
      <c r="BD76" s="74">
        <f t="shared" si="74"/>
        <v>2.9733333333333327</v>
      </c>
      <c r="BE76" s="74">
        <f t="shared" si="75"/>
        <v>2.8116666666666674</v>
      </c>
      <c r="BF76" s="74">
        <f t="shared" si="76"/>
        <v>2.9549999999999983</v>
      </c>
      <c r="BG76" s="74" t="str">
        <f t="shared" si="77"/>
        <v/>
      </c>
      <c r="BH76" s="74" t="str">
        <f t="shared" si="78"/>
        <v/>
      </c>
      <c r="BI76" s="74" t="str">
        <f t="shared" si="79"/>
        <v/>
      </c>
      <c r="BJ76" s="74" t="str">
        <f t="shared" si="80"/>
        <v/>
      </c>
      <c r="BK76" s="74" t="str">
        <f t="shared" si="81"/>
        <v/>
      </c>
      <c r="BL76" s="74" t="str">
        <f t="shared" si="82"/>
        <v/>
      </c>
      <c r="BM76" s="74" t="str">
        <f t="shared" si="83"/>
        <v/>
      </c>
      <c r="BN76" s="62">
        <f t="shared" si="84"/>
        <v>1.8116666666666663</v>
      </c>
      <c r="BO76" s="62">
        <f t="shared" si="85"/>
        <v>2.9133333333333327</v>
      </c>
      <c r="BP76" s="9">
        <f t="shared" si="86"/>
        <v>0.29730177875068026</v>
      </c>
      <c r="BQ76" s="9">
        <f t="shared" si="87"/>
        <v>0.27835540455717184</v>
      </c>
      <c r="BR76" s="9">
        <f t="shared" si="88"/>
        <v>0.27932178451805501</v>
      </c>
      <c r="BS76" s="9" t="str">
        <f t="shared" si="89"/>
        <v/>
      </c>
      <c r="BT76" s="9" t="str">
        <f t="shared" si="90"/>
        <v/>
      </c>
      <c r="BU76" s="9" t="str">
        <f t="shared" si="91"/>
        <v/>
      </c>
      <c r="BV76" s="9" t="str">
        <f t="shared" si="92"/>
        <v/>
      </c>
      <c r="BW76" s="9" t="str">
        <f t="shared" si="93"/>
        <v/>
      </c>
      <c r="BX76" s="9" t="str">
        <f t="shared" si="94"/>
        <v/>
      </c>
      <c r="BY76" s="9" t="str">
        <f t="shared" si="95"/>
        <v/>
      </c>
      <c r="BZ76" s="9">
        <f t="shared" si="96"/>
        <v>0.12733197624466158</v>
      </c>
      <c r="CA76" s="9">
        <f t="shared" si="97"/>
        <v>0.14243082686000469</v>
      </c>
      <c r="CB76" s="9">
        <f t="shared" si="98"/>
        <v>0.12896039741267004</v>
      </c>
      <c r="CC76" s="9" t="str">
        <f t="shared" si="99"/>
        <v/>
      </c>
      <c r="CD76" s="9" t="str">
        <f t="shared" si="100"/>
        <v/>
      </c>
      <c r="CE76" s="9" t="str">
        <f t="shared" si="101"/>
        <v/>
      </c>
      <c r="CF76" s="9" t="str">
        <f t="shared" si="102"/>
        <v/>
      </c>
      <c r="CG76" s="9" t="str">
        <f t="shared" si="103"/>
        <v/>
      </c>
      <c r="CH76" s="9" t="str">
        <f t="shared" si="104"/>
        <v/>
      </c>
      <c r="CI76" s="9" t="str">
        <f t="shared" si="105"/>
        <v/>
      </c>
    </row>
    <row r="77" spans="1:87">
      <c r="A77" s="188"/>
      <c r="B77" s="57" t="str">
        <f>IF('Gene Table'!D76="","",'Gene Table'!D76)</f>
        <v>NM_000041</v>
      </c>
      <c r="C77" s="57" t="s">
        <v>1819</v>
      </c>
      <c r="D77" s="60">
        <f>IF(SUM('Test Sample Data'!D$3:D$98)&gt;10,IF(AND(ISNUMBER('Test Sample Data'!D76),'Test Sample Data'!D76&lt;$B$1, 'Test Sample Data'!D76&gt;0),'Test Sample Data'!D76,$B$1),"")</f>
        <v>23.11</v>
      </c>
      <c r="E77" s="60">
        <f>IF(SUM('Test Sample Data'!E$3:E$98)&gt;10,IF(AND(ISNUMBER('Test Sample Data'!E76),'Test Sample Data'!E76&lt;$B$1, 'Test Sample Data'!E76&gt;0),'Test Sample Data'!E76,$B$1),"")</f>
        <v>23.21</v>
      </c>
      <c r="F77" s="60">
        <f>IF(SUM('Test Sample Data'!F$3:F$98)&gt;10,IF(AND(ISNUMBER('Test Sample Data'!F76),'Test Sample Data'!F76&lt;$B$1, 'Test Sample Data'!F76&gt;0),'Test Sample Data'!F76,$B$1),"")</f>
        <v>23.14</v>
      </c>
      <c r="G77" s="60" t="str">
        <f>IF(SUM('Test Sample Data'!G$3:G$98)&gt;10,IF(AND(ISNUMBER('Test Sample Data'!G76),'Test Sample Data'!G76&lt;$B$1, 'Test Sample Data'!G76&gt;0),'Test Sample Data'!G76,$B$1),"")</f>
        <v/>
      </c>
      <c r="H77" s="60" t="str">
        <f>IF(SUM('Test Sample Data'!H$3:H$98)&gt;10,IF(AND(ISNUMBER('Test Sample Data'!H76),'Test Sample Data'!H76&lt;$B$1, 'Test Sample Data'!H76&gt;0),'Test Sample Data'!H76,$B$1),"")</f>
        <v/>
      </c>
      <c r="I77" s="60" t="str">
        <f>IF(SUM('Test Sample Data'!I$3:I$98)&gt;10,IF(AND(ISNUMBER('Test Sample Data'!I76),'Test Sample Data'!I76&lt;$B$1, 'Test Sample Data'!I76&gt;0),'Test Sample Data'!I76,$B$1),"")</f>
        <v/>
      </c>
      <c r="J77" s="60" t="str">
        <f>IF(SUM('Test Sample Data'!J$3:J$98)&gt;10,IF(AND(ISNUMBER('Test Sample Data'!J76),'Test Sample Data'!J76&lt;$B$1, 'Test Sample Data'!J76&gt;0),'Test Sample Data'!J76,$B$1),"")</f>
        <v/>
      </c>
      <c r="K77" s="60" t="str">
        <f>IF(SUM('Test Sample Data'!K$3:K$98)&gt;10,IF(AND(ISNUMBER('Test Sample Data'!K76),'Test Sample Data'!K76&lt;$B$1, 'Test Sample Data'!K76&gt;0),'Test Sample Data'!K76,$B$1),"")</f>
        <v/>
      </c>
      <c r="L77" s="60" t="str">
        <f>IF(SUM('Test Sample Data'!L$3:L$98)&gt;10,IF(AND(ISNUMBER('Test Sample Data'!L76),'Test Sample Data'!L76&lt;$B$1, 'Test Sample Data'!L76&gt;0),'Test Sample Data'!L76,$B$1),"")</f>
        <v/>
      </c>
      <c r="M77" s="60" t="str">
        <f>IF(SUM('Test Sample Data'!M$3:M$98)&gt;10,IF(AND(ISNUMBER('Test Sample Data'!M76),'Test Sample Data'!M76&lt;$B$1, 'Test Sample Data'!M76&gt;0),'Test Sample Data'!M76,$B$1),"")</f>
        <v/>
      </c>
      <c r="N77" s="60" t="str">
        <f>'Gene Table'!D76</f>
        <v>NM_000041</v>
      </c>
      <c r="O77" s="57" t="s">
        <v>1819</v>
      </c>
      <c r="P77" s="60">
        <f>IF(SUM('Control Sample Data'!D$3:D$98)&gt;10,IF(AND(ISNUMBER('Control Sample Data'!D76),'Control Sample Data'!D76&lt;$B$1, 'Control Sample Data'!D76&gt;0),'Control Sample Data'!D76,$B$1),"")</f>
        <v>25.53</v>
      </c>
      <c r="Q77" s="60">
        <f>IF(SUM('Control Sample Data'!E$3:E$98)&gt;10,IF(AND(ISNUMBER('Control Sample Data'!E76),'Control Sample Data'!E76&lt;$B$1, 'Control Sample Data'!E76&gt;0),'Control Sample Data'!E76,$B$1),"")</f>
        <v>25.64</v>
      </c>
      <c r="R77" s="60">
        <f>IF(SUM('Control Sample Data'!F$3:F$98)&gt;10,IF(AND(ISNUMBER('Control Sample Data'!F76),'Control Sample Data'!F76&lt;$B$1, 'Control Sample Data'!F76&gt;0),'Control Sample Data'!F76,$B$1),"")</f>
        <v>25.78</v>
      </c>
      <c r="S77" s="60" t="str">
        <f>IF(SUM('Control Sample Data'!G$3:G$98)&gt;10,IF(AND(ISNUMBER('Control Sample Data'!G76),'Control Sample Data'!G76&lt;$B$1, 'Control Sample Data'!G76&gt;0),'Control Sample Data'!G76,$B$1),"")</f>
        <v/>
      </c>
      <c r="T77" s="60" t="str">
        <f>IF(SUM('Control Sample Data'!H$3:H$98)&gt;10,IF(AND(ISNUMBER('Control Sample Data'!H76),'Control Sample Data'!H76&lt;$B$1, 'Control Sample Data'!H76&gt;0),'Control Sample Data'!H76,$B$1),"")</f>
        <v/>
      </c>
      <c r="U77" s="60" t="str">
        <f>IF(SUM('Control Sample Data'!I$3:I$98)&gt;10,IF(AND(ISNUMBER('Control Sample Data'!I76),'Control Sample Data'!I76&lt;$B$1, 'Control Sample Data'!I76&gt;0),'Control Sample Data'!I76,$B$1),"")</f>
        <v/>
      </c>
      <c r="V77" s="60" t="str">
        <f>IF(SUM('Control Sample Data'!J$3:J$98)&gt;10,IF(AND(ISNUMBER('Control Sample Data'!J76),'Control Sample Data'!J76&lt;$B$1, 'Control Sample Data'!J76&gt;0),'Control Sample Data'!J76,$B$1),"")</f>
        <v/>
      </c>
      <c r="W77" s="60" t="str">
        <f>IF(SUM('Control Sample Data'!K$3:K$98)&gt;10,IF(AND(ISNUMBER('Control Sample Data'!K76),'Control Sample Data'!K76&lt;$B$1, 'Control Sample Data'!K76&gt;0),'Control Sample Data'!K76,$B$1),"")</f>
        <v/>
      </c>
      <c r="X77" s="60" t="str">
        <f>IF(SUM('Control Sample Data'!L$3:L$98)&gt;10,IF(AND(ISNUMBER('Control Sample Data'!L76),'Control Sample Data'!L76&lt;$B$1, 'Control Sample Data'!L76&gt;0),'Control Sample Data'!L76,$B$1),"")</f>
        <v/>
      </c>
      <c r="Y77" s="60" t="str">
        <f>IF(SUM('Control Sample Data'!M$3:M$98)&gt;10,IF(AND(ISNUMBER('Control Sample Data'!M76),'Control Sample Data'!M76&lt;$B$1, 'Control Sample Data'!M76&gt;0),'Control Sample Data'!M76,$B$1),"")</f>
        <v/>
      </c>
      <c r="AT77" s="74">
        <f t="shared" si="64"/>
        <v>5.0000000000000711E-2</v>
      </c>
      <c r="AU77" s="74">
        <f t="shared" si="65"/>
        <v>6.5000000000001279E-2</v>
      </c>
      <c r="AV77" s="74">
        <f t="shared" si="66"/>
        <v>-1.9999999999999574E-2</v>
      </c>
      <c r="AW77" s="74" t="str">
        <f t="shared" si="67"/>
        <v/>
      </c>
      <c r="AX77" s="74" t="str">
        <f t="shared" si="68"/>
        <v/>
      </c>
      <c r="AY77" s="74" t="str">
        <f t="shared" si="69"/>
        <v/>
      </c>
      <c r="AZ77" s="74" t="str">
        <f t="shared" si="70"/>
        <v/>
      </c>
      <c r="BA77" s="74" t="str">
        <f t="shared" si="71"/>
        <v/>
      </c>
      <c r="BB77" s="74" t="str">
        <f t="shared" si="72"/>
        <v/>
      </c>
      <c r="BC77" s="74" t="str">
        <f t="shared" si="73"/>
        <v/>
      </c>
      <c r="BD77" s="74">
        <f t="shared" si="74"/>
        <v>1.2533333333333339</v>
      </c>
      <c r="BE77" s="74">
        <f t="shared" si="75"/>
        <v>1.331666666666667</v>
      </c>
      <c r="BF77" s="74">
        <f t="shared" si="76"/>
        <v>1.375</v>
      </c>
      <c r="BG77" s="74" t="str">
        <f t="shared" si="77"/>
        <v/>
      </c>
      <c r="BH77" s="74" t="str">
        <f t="shared" si="78"/>
        <v/>
      </c>
      <c r="BI77" s="74" t="str">
        <f t="shared" si="79"/>
        <v/>
      </c>
      <c r="BJ77" s="74" t="str">
        <f t="shared" si="80"/>
        <v/>
      </c>
      <c r="BK77" s="74" t="str">
        <f t="shared" si="81"/>
        <v/>
      </c>
      <c r="BL77" s="74" t="str">
        <f t="shared" si="82"/>
        <v/>
      </c>
      <c r="BM77" s="74" t="str">
        <f t="shared" si="83"/>
        <v/>
      </c>
      <c r="BN77" s="62">
        <f t="shared" si="84"/>
        <v>3.1666666666667474E-2</v>
      </c>
      <c r="BO77" s="62">
        <f t="shared" si="85"/>
        <v>1.3200000000000003</v>
      </c>
      <c r="BP77" s="9">
        <f t="shared" si="86"/>
        <v>0.96593632892484504</v>
      </c>
      <c r="BQ77" s="9">
        <f t="shared" si="87"/>
        <v>0.95594531759374124</v>
      </c>
      <c r="BR77" s="9">
        <f t="shared" si="88"/>
        <v>1.0139594797900289</v>
      </c>
      <c r="BS77" s="9" t="str">
        <f t="shared" si="89"/>
        <v/>
      </c>
      <c r="BT77" s="9" t="str">
        <f t="shared" si="90"/>
        <v/>
      </c>
      <c r="BU77" s="9" t="str">
        <f t="shared" si="91"/>
        <v/>
      </c>
      <c r="BV77" s="9" t="str">
        <f t="shared" si="92"/>
        <v/>
      </c>
      <c r="BW77" s="9" t="str">
        <f t="shared" si="93"/>
        <v/>
      </c>
      <c r="BX77" s="9" t="str">
        <f t="shared" si="94"/>
        <v/>
      </c>
      <c r="BY77" s="9" t="str">
        <f t="shared" si="95"/>
        <v/>
      </c>
      <c r="BZ77" s="9">
        <f t="shared" si="96"/>
        <v>0.41947788738412484</v>
      </c>
      <c r="CA77" s="9">
        <f t="shared" si="97"/>
        <v>0.39730898731208558</v>
      </c>
      <c r="CB77" s="9">
        <f t="shared" si="98"/>
        <v>0.38555270635198519</v>
      </c>
      <c r="CC77" s="9" t="str">
        <f t="shared" si="99"/>
        <v/>
      </c>
      <c r="CD77" s="9" t="str">
        <f t="shared" si="100"/>
        <v/>
      </c>
      <c r="CE77" s="9" t="str">
        <f t="shared" si="101"/>
        <v/>
      </c>
      <c r="CF77" s="9" t="str">
        <f t="shared" si="102"/>
        <v/>
      </c>
      <c r="CG77" s="9" t="str">
        <f t="shared" si="103"/>
        <v/>
      </c>
      <c r="CH77" s="9" t="str">
        <f t="shared" si="104"/>
        <v/>
      </c>
      <c r="CI77" s="9" t="str">
        <f t="shared" si="105"/>
        <v/>
      </c>
    </row>
    <row r="78" spans="1:87">
      <c r="A78" s="188"/>
      <c r="B78" s="57" t="str">
        <f>IF('Gene Table'!D77="","",'Gene Table'!D77)</f>
        <v>NM_002075</v>
      </c>
      <c r="C78" s="57" t="s">
        <v>1820</v>
      </c>
      <c r="D78" s="60">
        <f>IF(SUM('Test Sample Data'!D$3:D$98)&gt;10,IF(AND(ISNUMBER('Test Sample Data'!D77),'Test Sample Data'!D77&lt;$B$1, 'Test Sample Data'!D77&gt;0),'Test Sample Data'!D77,$B$1),"")</f>
        <v>21.31</v>
      </c>
      <c r="E78" s="60">
        <f>IF(SUM('Test Sample Data'!E$3:E$98)&gt;10,IF(AND(ISNUMBER('Test Sample Data'!E77),'Test Sample Data'!E77&lt;$B$1, 'Test Sample Data'!E77&gt;0),'Test Sample Data'!E77,$B$1),"")</f>
        <v>21.41</v>
      </c>
      <c r="F78" s="60">
        <f>IF(SUM('Test Sample Data'!F$3:F$98)&gt;10,IF(AND(ISNUMBER('Test Sample Data'!F77),'Test Sample Data'!F77&lt;$B$1, 'Test Sample Data'!F77&gt;0),'Test Sample Data'!F77,$B$1),"")</f>
        <v>21.37</v>
      </c>
      <c r="G78" s="60" t="str">
        <f>IF(SUM('Test Sample Data'!G$3:G$98)&gt;10,IF(AND(ISNUMBER('Test Sample Data'!G77),'Test Sample Data'!G77&lt;$B$1, 'Test Sample Data'!G77&gt;0),'Test Sample Data'!G77,$B$1),"")</f>
        <v/>
      </c>
      <c r="H78" s="60" t="str">
        <f>IF(SUM('Test Sample Data'!H$3:H$98)&gt;10,IF(AND(ISNUMBER('Test Sample Data'!H77),'Test Sample Data'!H77&lt;$B$1, 'Test Sample Data'!H77&gt;0),'Test Sample Data'!H77,$B$1),"")</f>
        <v/>
      </c>
      <c r="I78" s="60" t="str">
        <f>IF(SUM('Test Sample Data'!I$3:I$98)&gt;10,IF(AND(ISNUMBER('Test Sample Data'!I77),'Test Sample Data'!I77&lt;$B$1, 'Test Sample Data'!I77&gt;0),'Test Sample Data'!I77,$B$1),"")</f>
        <v/>
      </c>
      <c r="J78" s="60" t="str">
        <f>IF(SUM('Test Sample Data'!J$3:J$98)&gt;10,IF(AND(ISNUMBER('Test Sample Data'!J77),'Test Sample Data'!J77&lt;$B$1, 'Test Sample Data'!J77&gt;0),'Test Sample Data'!J77,$B$1),"")</f>
        <v/>
      </c>
      <c r="K78" s="60" t="str">
        <f>IF(SUM('Test Sample Data'!K$3:K$98)&gt;10,IF(AND(ISNUMBER('Test Sample Data'!K77),'Test Sample Data'!K77&lt;$B$1, 'Test Sample Data'!K77&gt;0),'Test Sample Data'!K77,$B$1),"")</f>
        <v/>
      </c>
      <c r="L78" s="60" t="str">
        <f>IF(SUM('Test Sample Data'!L$3:L$98)&gt;10,IF(AND(ISNUMBER('Test Sample Data'!L77),'Test Sample Data'!L77&lt;$B$1, 'Test Sample Data'!L77&gt;0),'Test Sample Data'!L77,$B$1),"")</f>
        <v/>
      </c>
      <c r="M78" s="60" t="str">
        <f>IF(SUM('Test Sample Data'!M$3:M$98)&gt;10,IF(AND(ISNUMBER('Test Sample Data'!M77),'Test Sample Data'!M77&lt;$B$1, 'Test Sample Data'!M77&gt;0),'Test Sample Data'!M77,$B$1),"")</f>
        <v/>
      </c>
      <c r="N78" s="60" t="str">
        <f>'Gene Table'!D77</f>
        <v>NM_002075</v>
      </c>
      <c r="O78" s="57" t="s">
        <v>1820</v>
      </c>
      <c r="P78" s="60">
        <f>IF(SUM('Control Sample Data'!D$3:D$98)&gt;10,IF(AND(ISNUMBER('Control Sample Data'!D77),'Control Sample Data'!D77&lt;$B$1, 'Control Sample Data'!D77&gt;0),'Control Sample Data'!D77,$B$1),"")</f>
        <v>23.16</v>
      </c>
      <c r="Q78" s="60">
        <f>IF(SUM('Control Sample Data'!E$3:E$98)&gt;10,IF(AND(ISNUMBER('Control Sample Data'!E77),'Control Sample Data'!E77&lt;$B$1, 'Control Sample Data'!E77&gt;0),'Control Sample Data'!E77,$B$1),"")</f>
        <v>23.26</v>
      </c>
      <c r="R78" s="60">
        <f>IF(SUM('Control Sample Data'!F$3:F$98)&gt;10,IF(AND(ISNUMBER('Control Sample Data'!F77),'Control Sample Data'!F77&lt;$B$1, 'Control Sample Data'!F77&gt;0),'Control Sample Data'!F77,$B$1),"")</f>
        <v>23.33</v>
      </c>
      <c r="S78" s="60" t="str">
        <f>IF(SUM('Control Sample Data'!G$3:G$98)&gt;10,IF(AND(ISNUMBER('Control Sample Data'!G77),'Control Sample Data'!G77&lt;$B$1, 'Control Sample Data'!G77&gt;0),'Control Sample Data'!G77,$B$1),"")</f>
        <v/>
      </c>
      <c r="T78" s="60" t="str">
        <f>IF(SUM('Control Sample Data'!H$3:H$98)&gt;10,IF(AND(ISNUMBER('Control Sample Data'!H77),'Control Sample Data'!H77&lt;$B$1, 'Control Sample Data'!H77&gt;0),'Control Sample Data'!H77,$B$1),"")</f>
        <v/>
      </c>
      <c r="U78" s="60" t="str">
        <f>IF(SUM('Control Sample Data'!I$3:I$98)&gt;10,IF(AND(ISNUMBER('Control Sample Data'!I77),'Control Sample Data'!I77&lt;$B$1, 'Control Sample Data'!I77&gt;0),'Control Sample Data'!I77,$B$1),"")</f>
        <v/>
      </c>
      <c r="V78" s="60" t="str">
        <f>IF(SUM('Control Sample Data'!J$3:J$98)&gt;10,IF(AND(ISNUMBER('Control Sample Data'!J77),'Control Sample Data'!J77&lt;$B$1, 'Control Sample Data'!J77&gt;0),'Control Sample Data'!J77,$B$1),"")</f>
        <v/>
      </c>
      <c r="W78" s="60" t="str">
        <f>IF(SUM('Control Sample Data'!K$3:K$98)&gt;10,IF(AND(ISNUMBER('Control Sample Data'!K77),'Control Sample Data'!K77&lt;$B$1, 'Control Sample Data'!K77&gt;0),'Control Sample Data'!K77,$B$1),"")</f>
        <v/>
      </c>
      <c r="X78" s="60" t="str">
        <f>IF(SUM('Control Sample Data'!L$3:L$98)&gt;10,IF(AND(ISNUMBER('Control Sample Data'!L77),'Control Sample Data'!L77&lt;$B$1, 'Control Sample Data'!L77&gt;0),'Control Sample Data'!L77,$B$1),"")</f>
        <v/>
      </c>
      <c r="Y78" s="60" t="str">
        <f>IF(SUM('Control Sample Data'!M$3:M$98)&gt;10,IF(AND(ISNUMBER('Control Sample Data'!M77),'Control Sample Data'!M77&lt;$B$1, 'Control Sample Data'!M77&gt;0),'Control Sample Data'!M77,$B$1),"")</f>
        <v/>
      </c>
      <c r="AT78" s="74">
        <f t="shared" si="64"/>
        <v>-1.75</v>
      </c>
      <c r="AU78" s="74">
        <f t="shared" si="65"/>
        <v>-1.7349999999999994</v>
      </c>
      <c r="AV78" s="74">
        <f t="shared" si="66"/>
        <v>-1.7899999999999991</v>
      </c>
      <c r="AW78" s="74" t="str">
        <f t="shared" si="67"/>
        <v/>
      </c>
      <c r="AX78" s="74" t="str">
        <f t="shared" si="68"/>
        <v/>
      </c>
      <c r="AY78" s="74" t="str">
        <f t="shared" si="69"/>
        <v/>
      </c>
      <c r="AZ78" s="74" t="str">
        <f t="shared" si="70"/>
        <v/>
      </c>
      <c r="BA78" s="74" t="str">
        <f t="shared" si="71"/>
        <v/>
      </c>
      <c r="BB78" s="74" t="str">
        <f t="shared" si="72"/>
        <v/>
      </c>
      <c r="BC78" s="74" t="str">
        <f t="shared" si="73"/>
        <v/>
      </c>
      <c r="BD78" s="74">
        <f t="shared" si="74"/>
        <v>-1.1166666666666671</v>
      </c>
      <c r="BE78" s="74">
        <f t="shared" si="75"/>
        <v>-1.048333333333332</v>
      </c>
      <c r="BF78" s="74">
        <f t="shared" si="76"/>
        <v>-1.0750000000000028</v>
      </c>
      <c r="BG78" s="74" t="str">
        <f t="shared" si="77"/>
        <v/>
      </c>
      <c r="BH78" s="74" t="str">
        <f t="shared" si="78"/>
        <v/>
      </c>
      <c r="BI78" s="74" t="str">
        <f t="shared" si="79"/>
        <v/>
      </c>
      <c r="BJ78" s="74" t="str">
        <f t="shared" si="80"/>
        <v/>
      </c>
      <c r="BK78" s="74" t="str">
        <f t="shared" si="81"/>
        <v/>
      </c>
      <c r="BL78" s="74" t="str">
        <f t="shared" si="82"/>
        <v/>
      </c>
      <c r="BM78" s="74" t="str">
        <f t="shared" si="83"/>
        <v/>
      </c>
      <c r="BN78" s="62">
        <f t="shared" si="84"/>
        <v>-1.7583333333333329</v>
      </c>
      <c r="BO78" s="62">
        <f t="shared" si="85"/>
        <v>-1.0800000000000007</v>
      </c>
      <c r="BP78" s="9">
        <f t="shared" si="86"/>
        <v>3.363585661014858</v>
      </c>
      <c r="BQ78" s="9">
        <f t="shared" si="87"/>
        <v>3.3287949388460967</v>
      </c>
      <c r="BR78" s="9">
        <f t="shared" si="88"/>
        <v>3.458148925231459</v>
      </c>
      <c r="BS78" s="9" t="str">
        <f t="shared" si="89"/>
        <v/>
      </c>
      <c r="BT78" s="9" t="str">
        <f t="shared" si="90"/>
        <v/>
      </c>
      <c r="BU78" s="9" t="str">
        <f t="shared" si="91"/>
        <v/>
      </c>
      <c r="BV78" s="9" t="str">
        <f t="shared" si="92"/>
        <v/>
      </c>
      <c r="BW78" s="9" t="str">
        <f t="shared" si="93"/>
        <v/>
      </c>
      <c r="BX78" s="9" t="str">
        <f t="shared" si="94"/>
        <v/>
      </c>
      <c r="BY78" s="9" t="str">
        <f t="shared" si="95"/>
        <v/>
      </c>
      <c r="BZ78" s="9">
        <f t="shared" si="96"/>
        <v>2.1684537406028372</v>
      </c>
      <c r="CA78" s="9">
        <f t="shared" si="97"/>
        <v>2.0681392589298588</v>
      </c>
      <c r="CB78" s="9">
        <f t="shared" si="98"/>
        <v>2.106722071909676</v>
      </c>
      <c r="CC78" s="9" t="str">
        <f t="shared" si="99"/>
        <v/>
      </c>
      <c r="CD78" s="9" t="str">
        <f t="shared" si="100"/>
        <v/>
      </c>
      <c r="CE78" s="9" t="str">
        <f t="shared" si="101"/>
        <v/>
      </c>
      <c r="CF78" s="9" t="str">
        <f t="shared" si="102"/>
        <v/>
      </c>
      <c r="CG78" s="9" t="str">
        <f t="shared" si="103"/>
        <v/>
      </c>
      <c r="CH78" s="9" t="str">
        <f t="shared" si="104"/>
        <v/>
      </c>
      <c r="CI78" s="9" t="str">
        <f t="shared" si="105"/>
        <v/>
      </c>
    </row>
    <row r="79" spans="1:87">
      <c r="A79" s="188"/>
      <c r="B79" s="57" t="str">
        <f>IF('Gene Table'!D78="","",'Gene Table'!D78)</f>
        <v>NM_000516</v>
      </c>
      <c r="C79" s="57" t="s">
        <v>1821</v>
      </c>
      <c r="D79" s="60">
        <f>IF(SUM('Test Sample Data'!D$3:D$98)&gt;10,IF(AND(ISNUMBER('Test Sample Data'!D78),'Test Sample Data'!D78&lt;$B$1, 'Test Sample Data'!D78&gt;0),'Test Sample Data'!D78,$B$1),"")</f>
        <v>34.1</v>
      </c>
      <c r="E79" s="60">
        <f>IF(SUM('Test Sample Data'!E$3:E$98)&gt;10,IF(AND(ISNUMBER('Test Sample Data'!E78),'Test Sample Data'!E78&lt;$B$1, 'Test Sample Data'!E78&gt;0),'Test Sample Data'!E78,$B$1),"")</f>
        <v>34.270000000000003</v>
      </c>
      <c r="F79" s="60">
        <f>IF(SUM('Test Sample Data'!F$3:F$98)&gt;10,IF(AND(ISNUMBER('Test Sample Data'!F78),'Test Sample Data'!F78&lt;$B$1, 'Test Sample Data'!F78&gt;0),'Test Sample Data'!F78,$B$1),"")</f>
        <v>34.25</v>
      </c>
      <c r="G79" s="60" t="str">
        <f>IF(SUM('Test Sample Data'!G$3:G$98)&gt;10,IF(AND(ISNUMBER('Test Sample Data'!G78),'Test Sample Data'!G78&lt;$B$1, 'Test Sample Data'!G78&gt;0),'Test Sample Data'!G78,$B$1),"")</f>
        <v/>
      </c>
      <c r="H79" s="60" t="str">
        <f>IF(SUM('Test Sample Data'!H$3:H$98)&gt;10,IF(AND(ISNUMBER('Test Sample Data'!H78),'Test Sample Data'!H78&lt;$B$1, 'Test Sample Data'!H78&gt;0),'Test Sample Data'!H78,$B$1),"")</f>
        <v/>
      </c>
      <c r="I79" s="60" t="str">
        <f>IF(SUM('Test Sample Data'!I$3:I$98)&gt;10,IF(AND(ISNUMBER('Test Sample Data'!I78),'Test Sample Data'!I78&lt;$B$1, 'Test Sample Data'!I78&gt;0),'Test Sample Data'!I78,$B$1),"")</f>
        <v/>
      </c>
      <c r="J79" s="60" t="str">
        <f>IF(SUM('Test Sample Data'!J$3:J$98)&gt;10,IF(AND(ISNUMBER('Test Sample Data'!J78),'Test Sample Data'!J78&lt;$B$1, 'Test Sample Data'!J78&gt;0),'Test Sample Data'!J78,$B$1),"")</f>
        <v/>
      </c>
      <c r="K79" s="60" t="str">
        <f>IF(SUM('Test Sample Data'!K$3:K$98)&gt;10,IF(AND(ISNUMBER('Test Sample Data'!K78),'Test Sample Data'!K78&lt;$B$1, 'Test Sample Data'!K78&gt;0),'Test Sample Data'!K78,$B$1),"")</f>
        <v/>
      </c>
      <c r="L79" s="60" t="str">
        <f>IF(SUM('Test Sample Data'!L$3:L$98)&gt;10,IF(AND(ISNUMBER('Test Sample Data'!L78),'Test Sample Data'!L78&lt;$B$1, 'Test Sample Data'!L78&gt;0),'Test Sample Data'!L78,$B$1),"")</f>
        <v/>
      </c>
      <c r="M79" s="60" t="str">
        <f>IF(SUM('Test Sample Data'!M$3:M$98)&gt;10,IF(AND(ISNUMBER('Test Sample Data'!M78),'Test Sample Data'!M78&lt;$B$1, 'Test Sample Data'!M78&gt;0),'Test Sample Data'!M78,$B$1),"")</f>
        <v/>
      </c>
      <c r="N79" s="60" t="str">
        <f>'Gene Table'!D78</f>
        <v>NM_000516</v>
      </c>
      <c r="O79" s="57" t="s">
        <v>1821</v>
      </c>
      <c r="P79" s="60">
        <f>IF(SUM('Control Sample Data'!D$3:D$98)&gt;10,IF(AND(ISNUMBER('Control Sample Data'!D78),'Control Sample Data'!D78&lt;$B$1, 'Control Sample Data'!D78&gt;0),'Control Sample Data'!D78,$B$1),"")</f>
        <v>35</v>
      </c>
      <c r="Q79" s="60">
        <f>IF(SUM('Control Sample Data'!E$3:E$98)&gt;10,IF(AND(ISNUMBER('Control Sample Data'!E78),'Control Sample Data'!E78&lt;$B$1, 'Control Sample Data'!E78&gt;0),'Control Sample Data'!E78,$B$1),"")</f>
        <v>35</v>
      </c>
      <c r="R79" s="60">
        <f>IF(SUM('Control Sample Data'!F$3:F$98)&gt;10,IF(AND(ISNUMBER('Control Sample Data'!F78),'Control Sample Data'!F78&lt;$B$1, 'Control Sample Data'!F78&gt;0),'Control Sample Data'!F78,$B$1),"")</f>
        <v>35</v>
      </c>
      <c r="S79" s="60" t="str">
        <f>IF(SUM('Control Sample Data'!G$3:G$98)&gt;10,IF(AND(ISNUMBER('Control Sample Data'!G78),'Control Sample Data'!G78&lt;$B$1, 'Control Sample Data'!G78&gt;0),'Control Sample Data'!G78,$B$1),"")</f>
        <v/>
      </c>
      <c r="T79" s="60" t="str">
        <f>IF(SUM('Control Sample Data'!H$3:H$98)&gt;10,IF(AND(ISNUMBER('Control Sample Data'!H78),'Control Sample Data'!H78&lt;$B$1, 'Control Sample Data'!H78&gt;0),'Control Sample Data'!H78,$B$1),"")</f>
        <v/>
      </c>
      <c r="U79" s="60" t="str">
        <f>IF(SUM('Control Sample Data'!I$3:I$98)&gt;10,IF(AND(ISNUMBER('Control Sample Data'!I78),'Control Sample Data'!I78&lt;$B$1, 'Control Sample Data'!I78&gt;0),'Control Sample Data'!I78,$B$1),"")</f>
        <v/>
      </c>
      <c r="V79" s="60" t="str">
        <f>IF(SUM('Control Sample Data'!J$3:J$98)&gt;10,IF(AND(ISNUMBER('Control Sample Data'!J78),'Control Sample Data'!J78&lt;$B$1, 'Control Sample Data'!J78&gt;0),'Control Sample Data'!J78,$B$1),"")</f>
        <v/>
      </c>
      <c r="W79" s="60" t="str">
        <f>IF(SUM('Control Sample Data'!K$3:K$98)&gt;10,IF(AND(ISNUMBER('Control Sample Data'!K78),'Control Sample Data'!K78&lt;$B$1, 'Control Sample Data'!K78&gt;0),'Control Sample Data'!K78,$B$1),"")</f>
        <v/>
      </c>
      <c r="X79" s="60" t="str">
        <f>IF(SUM('Control Sample Data'!L$3:L$98)&gt;10,IF(AND(ISNUMBER('Control Sample Data'!L78),'Control Sample Data'!L78&lt;$B$1, 'Control Sample Data'!L78&gt;0),'Control Sample Data'!L78,$B$1),"")</f>
        <v/>
      </c>
      <c r="Y79" s="60" t="str">
        <f>IF(SUM('Control Sample Data'!M$3:M$98)&gt;10,IF(AND(ISNUMBER('Control Sample Data'!M78),'Control Sample Data'!M78&lt;$B$1, 'Control Sample Data'!M78&gt;0),'Control Sample Data'!M78,$B$1),"")</f>
        <v/>
      </c>
      <c r="AT79" s="74">
        <f t="shared" si="64"/>
        <v>11.040000000000003</v>
      </c>
      <c r="AU79" s="74">
        <f t="shared" si="65"/>
        <v>11.125000000000004</v>
      </c>
      <c r="AV79" s="74">
        <f t="shared" si="66"/>
        <v>11.09</v>
      </c>
      <c r="AW79" s="74" t="str">
        <f t="shared" si="67"/>
        <v/>
      </c>
      <c r="AX79" s="74" t="str">
        <f t="shared" si="68"/>
        <v/>
      </c>
      <c r="AY79" s="74" t="str">
        <f t="shared" si="69"/>
        <v/>
      </c>
      <c r="AZ79" s="74" t="str">
        <f t="shared" si="70"/>
        <v/>
      </c>
      <c r="BA79" s="74" t="str">
        <f t="shared" si="71"/>
        <v/>
      </c>
      <c r="BB79" s="74" t="str">
        <f t="shared" si="72"/>
        <v/>
      </c>
      <c r="BC79" s="74" t="str">
        <f t="shared" si="73"/>
        <v/>
      </c>
      <c r="BD79" s="74">
        <f t="shared" si="74"/>
        <v>10.723333333333333</v>
      </c>
      <c r="BE79" s="74">
        <f t="shared" si="75"/>
        <v>10.691666666666666</v>
      </c>
      <c r="BF79" s="74">
        <f t="shared" si="76"/>
        <v>10.594999999999999</v>
      </c>
      <c r="BG79" s="74" t="str">
        <f t="shared" si="77"/>
        <v/>
      </c>
      <c r="BH79" s="74" t="str">
        <f t="shared" si="78"/>
        <v/>
      </c>
      <c r="BI79" s="74" t="str">
        <f t="shared" si="79"/>
        <v/>
      </c>
      <c r="BJ79" s="74" t="str">
        <f t="shared" si="80"/>
        <v/>
      </c>
      <c r="BK79" s="74" t="str">
        <f t="shared" si="81"/>
        <v/>
      </c>
      <c r="BL79" s="74" t="str">
        <f t="shared" si="82"/>
        <v/>
      </c>
      <c r="BM79" s="74" t="str">
        <f t="shared" si="83"/>
        <v/>
      </c>
      <c r="BN79" s="62">
        <f t="shared" si="84"/>
        <v>11.085000000000003</v>
      </c>
      <c r="BO79" s="62">
        <f t="shared" si="85"/>
        <v>10.67</v>
      </c>
      <c r="BP79" s="9">
        <f t="shared" si="86"/>
        <v>4.7492917354115412E-4</v>
      </c>
      <c r="BQ79" s="9">
        <f t="shared" si="87"/>
        <v>4.4775588047102995E-4</v>
      </c>
      <c r="BR79" s="9">
        <f t="shared" si="88"/>
        <v>4.5875134238965425E-4</v>
      </c>
      <c r="BS79" s="9" t="str">
        <f t="shared" si="89"/>
        <v/>
      </c>
      <c r="BT79" s="9" t="str">
        <f t="shared" si="90"/>
        <v/>
      </c>
      <c r="BU79" s="9" t="str">
        <f t="shared" si="91"/>
        <v/>
      </c>
      <c r="BV79" s="9" t="str">
        <f t="shared" si="92"/>
        <v/>
      </c>
      <c r="BW79" s="9" t="str">
        <f t="shared" si="93"/>
        <v/>
      </c>
      <c r="BX79" s="9" t="str">
        <f t="shared" si="94"/>
        <v/>
      </c>
      <c r="BY79" s="9" t="str">
        <f t="shared" si="95"/>
        <v/>
      </c>
      <c r="BZ79" s="9">
        <f t="shared" si="96"/>
        <v>5.9150035983401969E-4</v>
      </c>
      <c r="CA79" s="9">
        <f t="shared" si="97"/>
        <v>6.0462712909054722E-4</v>
      </c>
      <c r="CB79" s="9">
        <f t="shared" si="98"/>
        <v>6.4652778827900342E-4</v>
      </c>
      <c r="CC79" s="9" t="str">
        <f t="shared" si="99"/>
        <v/>
      </c>
      <c r="CD79" s="9" t="str">
        <f t="shared" si="100"/>
        <v/>
      </c>
      <c r="CE79" s="9" t="str">
        <f t="shared" si="101"/>
        <v/>
      </c>
      <c r="CF79" s="9" t="str">
        <f t="shared" si="102"/>
        <v/>
      </c>
      <c r="CG79" s="9" t="str">
        <f t="shared" si="103"/>
        <v/>
      </c>
      <c r="CH79" s="9" t="str">
        <f t="shared" si="104"/>
        <v/>
      </c>
      <c r="CI79" s="9" t="str">
        <f t="shared" si="105"/>
        <v/>
      </c>
    </row>
    <row r="80" spans="1:87">
      <c r="A80" s="188"/>
      <c r="B80" s="57" t="str">
        <f>IF('Gene Table'!D79="","",'Gene Table'!D79)</f>
        <v>NM_000515</v>
      </c>
      <c r="C80" s="57" t="s">
        <v>1822</v>
      </c>
      <c r="D80" s="60">
        <f>IF(SUM('Test Sample Data'!D$3:D$98)&gt;10,IF(AND(ISNUMBER('Test Sample Data'!D79),'Test Sample Data'!D79&lt;$B$1, 'Test Sample Data'!D79&gt;0),'Test Sample Data'!D79,$B$1),"")</f>
        <v>30.14</v>
      </c>
      <c r="E80" s="60">
        <f>IF(SUM('Test Sample Data'!E$3:E$98)&gt;10,IF(AND(ISNUMBER('Test Sample Data'!E79),'Test Sample Data'!E79&lt;$B$1, 'Test Sample Data'!E79&gt;0),'Test Sample Data'!E79,$B$1),"")</f>
        <v>29.97</v>
      </c>
      <c r="F80" s="60">
        <f>IF(SUM('Test Sample Data'!F$3:F$98)&gt;10,IF(AND(ISNUMBER('Test Sample Data'!F79),'Test Sample Data'!F79&lt;$B$1, 'Test Sample Data'!F79&gt;0),'Test Sample Data'!F79,$B$1),"")</f>
        <v>30.07</v>
      </c>
      <c r="G80" s="60" t="str">
        <f>IF(SUM('Test Sample Data'!G$3:G$98)&gt;10,IF(AND(ISNUMBER('Test Sample Data'!G79),'Test Sample Data'!G79&lt;$B$1, 'Test Sample Data'!G79&gt;0),'Test Sample Data'!G79,$B$1),"")</f>
        <v/>
      </c>
      <c r="H80" s="60" t="str">
        <f>IF(SUM('Test Sample Data'!H$3:H$98)&gt;10,IF(AND(ISNUMBER('Test Sample Data'!H79),'Test Sample Data'!H79&lt;$B$1, 'Test Sample Data'!H79&gt;0),'Test Sample Data'!H79,$B$1),"")</f>
        <v/>
      </c>
      <c r="I80" s="60" t="str">
        <f>IF(SUM('Test Sample Data'!I$3:I$98)&gt;10,IF(AND(ISNUMBER('Test Sample Data'!I79),'Test Sample Data'!I79&lt;$B$1, 'Test Sample Data'!I79&gt;0),'Test Sample Data'!I79,$B$1),"")</f>
        <v/>
      </c>
      <c r="J80" s="60" t="str">
        <f>IF(SUM('Test Sample Data'!J$3:J$98)&gt;10,IF(AND(ISNUMBER('Test Sample Data'!J79),'Test Sample Data'!J79&lt;$B$1, 'Test Sample Data'!J79&gt;0),'Test Sample Data'!J79,$B$1),"")</f>
        <v/>
      </c>
      <c r="K80" s="60" t="str">
        <f>IF(SUM('Test Sample Data'!K$3:K$98)&gt;10,IF(AND(ISNUMBER('Test Sample Data'!K79),'Test Sample Data'!K79&lt;$B$1, 'Test Sample Data'!K79&gt;0),'Test Sample Data'!K79,$B$1),"")</f>
        <v/>
      </c>
      <c r="L80" s="60" t="str">
        <f>IF(SUM('Test Sample Data'!L$3:L$98)&gt;10,IF(AND(ISNUMBER('Test Sample Data'!L79),'Test Sample Data'!L79&lt;$B$1, 'Test Sample Data'!L79&gt;0),'Test Sample Data'!L79,$B$1),"")</f>
        <v/>
      </c>
      <c r="M80" s="60" t="str">
        <f>IF(SUM('Test Sample Data'!M$3:M$98)&gt;10,IF(AND(ISNUMBER('Test Sample Data'!M79),'Test Sample Data'!M79&lt;$B$1, 'Test Sample Data'!M79&gt;0),'Test Sample Data'!M79,$B$1),"")</f>
        <v/>
      </c>
      <c r="N80" s="60" t="str">
        <f>'Gene Table'!D79</f>
        <v>NM_000515</v>
      </c>
      <c r="O80" s="57" t="s">
        <v>1822</v>
      </c>
      <c r="P80" s="60">
        <f>IF(SUM('Control Sample Data'!D$3:D$98)&gt;10,IF(AND(ISNUMBER('Control Sample Data'!D79),'Control Sample Data'!D79&lt;$B$1, 'Control Sample Data'!D79&gt;0),'Control Sample Data'!D79,$B$1),"")</f>
        <v>34.39</v>
      </c>
      <c r="Q80" s="60">
        <f>IF(SUM('Control Sample Data'!E$3:E$98)&gt;10,IF(AND(ISNUMBER('Control Sample Data'!E79),'Control Sample Data'!E79&lt;$B$1, 'Control Sample Data'!E79&gt;0),'Control Sample Data'!E79,$B$1),"")</f>
        <v>33.94</v>
      </c>
      <c r="R80" s="60">
        <f>IF(SUM('Control Sample Data'!F$3:F$98)&gt;10,IF(AND(ISNUMBER('Control Sample Data'!F79),'Control Sample Data'!F79&lt;$B$1, 'Control Sample Data'!F79&gt;0),'Control Sample Data'!F79,$B$1),"")</f>
        <v>35</v>
      </c>
      <c r="S80" s="60" t="str">
        <f>IF(SUM('Control Sample Data'!G$3:G$98)&gt;10,IF(AND(ISNUMBER('Control Sample Data'!G79),'Control Sample Data'!G79&lt;$B$1, 'Control Sample Data'!G79&gt;0),'Control Sample Data'!G79,$B$1),"")</f>
        <v/>
      </c>
      <c r="T80" s="60" t="str">
        <f>IF(SUM('Control Sample Data'!H$3:H$98)&gt;10,IF(AND(ISNUMBER('Control Sample Data'!H79),'Control Sample Data'!H79&lt;$B$1, 'Control Sample Data'!H79&gt;0),'Control Sample Data'!H79,$B$1),"")</f>
        <v/>
      </c>
      <c r="U80" s="60" t="str">
        <f>IF(SUM('Control Sample Data'!I$3:I$98)&gt;10,IF(AND(ISNUMBER('Control Sample Data'!I79),'Control Sample Data'!I79&lt;$B$1, 'Control Sample Data'!I79&gt;0),'Control Sample Data'!I79,$B$1),"")</f>
        <v/>
      </c>
      <c r="V80" s="60" t="str">
        <f>IF(SUM('Control Sample Data'!J$3:J$98)&gt;10,IF(AND(ISNUMBER('Control Sample Data'!J79),'Control Sample Data'!J79&lt;$B$1, 'Control Sample Data'!J79&gt;0),'Control Sample Data'!J79,$B$1),"")</f>
        <v/>
      </c>
      <c r="W80" s="60" t="str">
        <f>IF(SUM('Control Sample Data'!K$3:K$98)&gt;10,IF(AND(ISNUMBER('Control Sample Data'!K79),'Control Sample Data'!K79&lt;$B$1, 'Control Sample Data'!K79&gt;0),'Control Sample Data'!K79,$B$1),"")</f>
        <v/>
      </c>
      <c r="X80" s="60" t="str">
        <f>IF(SUM('Control Sample Data'!L$3:L$98)&gt;10,IF(AND(ISNUMBER('Control Sample Data'!L79),'Control Sample Data'!L79&lt;$B$1, 'Control Sample Data'!L79&gt;0),'Control Sample Data'!L79,$B$1),"")</f>
        <v/>
      </c>
      <c r="Y80" s="60" t="str">
        <f>IF(SUM('Control Sample Data'!M$3:M$98)&gt;10,IF(AND(ISNUMBER('Control Sample Data'!M79),'Control Sample Data'!M79&lt;$B$1, 'Control Sample Data'!M79&gt;0),'Control Sample Data'!M79,$B$1),"")</f>
        <v/>
      </c>
      <c r="AT80" s="74">
        <f t="shared" si="64"/>
        <v>7.0800000000000018</v>
      </c>
      <c r="AU80" s="74">
        <f t="shared" si="65"/>
        <v>6.8249999999999993</v>
      </c>
      <c r="AV80" s="74">
        <f t="shared" si="66"/>
        <v>6.91</v>
      </c>
      <c r="AW80" s="74" t="str">
        <f t="shared" si="67"/>
        <v/>
      </c>
      <c r="AX80" s="74" t="str">
        <f t="shared" si="68"/>
        <v/>
      </c>
      <c r="AY80" s="74" t="str">
        <f t="shared" si="69"/>
        <v/>
      </c>
      <c r="AZ80" s="74" t="str">
        <f t="shared" si="70"/>
        <v/>
      </c>
      <c r="BA80" s="74" t="str">
        <f t="shared" si="71"/>
        <v/>
      </c>
      <c r="BB80" s="74" t="str">
        <f t="shared" si="72"/>
        <v/>
      </c>
      <c r="BC80" s="74" t="str">
        <f t="shared" si="73"/>
        <v/>
      </c>
      <c r="BD80" s="74">
        <f t="shared" si="74"/>
        <v>10.113333333333333</v>
      </c>
      <c r="BE80" s="74">
        <f t="shared" si="75"/>
        <v>9.6316666666666642</v>
      </c>
      <c r="BF80" s="74">
        <f t="shared" si="76"/>
        <v>10.594999999999999</v>
      </c>
      <c r="BG80" s="74" t="str">
        <f t="shared" si="77"/>
        <v/>
      </c>
      <c r="BH80" s="74" t="str">
        <f t="shared" si="78"/>
        <v/>
      </c>
      <c r="BI80" s="74" t="str">
        <f t="shared" si="79"/>
        <v/>
      </c>
      <c r="BJ80" s="74" t="str">
        <f t="shared" si="80"/>
        <v/>
      </c>
      <c r="BK80" s="74" t="str">
        <f t="shared" si="81"/>
        <v/>
      </c>
      <c r="BL80" s="74" t="str">
        <f t="shared" si="82"/>
        <v/>
      </c>
      <c r="BM80" s="74" t="str">
        <f t="shared" si="83"/>
        <v/>
      </c>
      <c r="BN80" s="62">
        <f t="shared" si="84"/>
        <v>6.9383333333333335</v>
      </c>
      <c r="BO80" s="62">
        <f t="shared" si="85"/>
        <v>10.113333333333332</v>
      </c>
      <c r="BP80" s="9">
        <f t="shared" si="86"/>
        <v>7.391075365043711E-3</v>
      </c>
      <c r="BQ80" s="9">
        <f t="shared" si="87"/>
        <v>8.8200344125479082E-3</v>
      </c>
      <c r="BR80" s="9">
        <f t="shared" si="88"/>
        <v>8.3153920504168734E-3</v>
      </c>
      <c r="BS80" s="9" t="str">
        <f t="shared" si="89"/>
        <v/>
      </c>
      <c r="BT80" s="9" t="str">
        <f t="shared" si="90"/>
        <v/>
      </c>
      <c r="BU80" s="9" t="str">
        <f t="shared" si="91"/>
        <v/>
      </c>
      <c r="BV80" s="9" t="str">
        <f t="shared" si="92"/>
        <v/>
      </c>
      <c r="BW80" s="9" t="str">
        <f t="shared" si="93"/>
        <v/>
      </c>
      <c r="BX80" s="9" t="str">
        <f t="shared" si="94"/>
        <v/>
      </c>
      <c r="BY80" s="9" t="str">
        <f t="shared" si="95"/>
        <v/>
      </c>
      <c r="BZ80" s="9">
        <f t="shared" si="96"/>
        <v>9.0278287130015657E-4</v>
      </c>
      <c r="CA80" s="9">
        <f t="shared" si="97"/>
        <v>1.2606061603051227E-3</v>
      </c>
      <c r="CB80" s="9">
        <f t="shared" si="98"/>
        <v>6.4652778827900342E-4</v>
      </c>
      <c r="CC80" s="9" t="str">
        <f t="shared" si="99"/>
        <v/>
      </c>
      <c r="CD80" s="9" t="str">
        <f t="shared" si="100"/>
        <v/>
      </c>
      <c r="CE80" s="9" t="str">
        <f t="shared" si="101"/>
        <v/>
      </c>
      <c r="CF80" s="9" t="str">
        <f t="shared" si="102"/>
        <v/>
      </c>
      <c r="CG80" s="9" t="str">
        <f t="shared" si="103"/>
        <v/>
      </c>
      <c r="CH80" s="9" t="str">
        <f t="shared" si="104"/>
        <v/>
      </c>
      <c r="CI80" s="9" t="str">
        <f t="shared" si="105"/>
        <v/>
      </c>
    </row>
    <row r="81" spans="1:87" ht="12" customHeight="1">
      <c r="A81" s="188"/>
      <c r="B81" s="57" t="str">
        <f>IF('Gene Table'!D80="","",'Gene Table'!D80)</f>
        <v>NM_000690</v>
      </c>
      <c r="C81" s="57" t="s">
        <v>1823</v>
      </c>
      <c r="D81" s="60">
        <f>IF(SUM('Test Sample Data'!D$3:D$98)&gt;10,IF(AND(ISNUMBER('Test Sample Data'!D80),'Test Sample Data'!D80&lt;$B$1, 'Test Sample Data'!D80&gt;0),'Test Sample Data'!D80,$B$1),"")</f>
        <v>25.61</v>
      </c>
      <c r="E81" s="60">
        <f>IF(SUM('Test Sample Data'!E$3:E$98)&gt;10,IF(AND(ISNUMBER('Test Sample Data'!E80),'Test Sample Data'!E80&lt;$B$1, 'Test Sample Data'!E80&gt;0),'Test Sample Data'!E80,$B$1),"")</f>
        <v>25.83</v>
      </c>
      <c r="F81" s="60">
        <f>IF(SUM('Test Sample Data'!F$3:F$98)&gt;10,IF(AND(ISNUMBER('Test Sample Data'!F80),'Test Sample Data'!F80&lt;$B$1, 'Test Sample Data'!F80&gt;0),'Test Sample Data'!F80,$B$1),"")</f>
        <v>25.95</v>
      </c>
      <c r="G81" s="60" t="str">
        <f>IF(SUM('Test Sample Data'!G$3:G$98)&gt;10,IF(AND(ISNUMBER('Test Sample Data'!G80),'Test Sample Data'!G80&lt;$B$1, 'Test Sample Data'!G80&gt;0),'Test Sample Data'!G80,$B$1),"")</f>
        <v/>
      </c>
      <c r="H81" s="60" t="str">
        <f>IF(SUM('Test Sample Data'!H$3:H$98)&gt;10,IF(AND(ISNUMBER('Test Sample Data'!H80),'Test Sample Data'!H80&lt;$B$1, 'Test Sample Data'!H80&gt;0),'Test Sample Data'!H80,$B$1),"")</f>
        <v/>
      </c>
      <c r="I81" s="60" t="str">
        <f>IF(SUM('Test Sample Data'!I$3:I$98)&gt;10,IF(AND(ISNUMBER('Test Sample Data'!I80),'Test Sample Data'!I80&lt;$B$1, 'Test Sample Data'!I80&gt;0),'Test Sample Data'!I80,$B$1),"")</f>
        <v/>
      </c>
      <c r="J81" s="60" t="str">
        <f>IF(SUM('Test Sample Data'!J$3:J$98)&gt;10,IF(AND(ISNUMBER('Test Sample Data'!J80),'Test Sample Data'!J80&lt;$B$1, 'Test Sample Data'!J80&gt;0),'Test Sample Data'!J80,$B$1),"")</f>
        <v/>
      </c>
      <c r="K81" s="60" t="str">
        <f>IF(SUM('Test Sample Data'!K$3:K$98)&gt;10,IF(AND(ISNUMBER('Test Sample Data'!K80),'Test Sample Data'!K80&lt;$B$1, 'Test Sample Data'!K80&gt;0),'Test Sample Data'!K80,$B$1),"")</f>
        <v/>
      </c>
      <c r="L81" s="60" t="str">
        <f>IF(SUM('Test Sample Data'!L$3:L$98)&gt;10,IF(AND(ISNUMBER('Test Sample Data'!L80),'Test Sample Data'!L80&lt;$B$1, 'Test Sample Data'!L80&gt;0),'Test Sample Data'!L80,$B$1),"")</f>
        <v/>
      </c>
      <c r="M81" s="60" t="str">
        <f>IF(SUM('Test Sample Data'!M$3:M$98)&gt;10,IF(AND(ISNUMBER('Test Sample Data'!M80),'Test Sample Data'!M80&lt;$B$1, 'Test Sample Data'!M80&gt;0),'Test Sample Data'!M80,$B$1),"")</f>
        <v/>
      </c>
      <c r="N81" s="60" t="str">
        <f>'Gene Table'!D80</f>
        <v>NM_000690</v>
      </c>
      <c r="O81" s="57" t="s">
        <v>1823</v>
      </c>
      <c r="P81" s="60">
        <f>IF(SUM('Control Sample Data'!D$3:D$98)&gt;10,IF(AND(ISNUMBER('Control Sample Data'!D80),'Control Sample Data'!D80&lt;$B$1, 'Control Sample Data'!D80&gt;0),'Control Sample Data'!D80,$B$1),"")</f>
        <v>28.09</v>
      </c>
      <c r="Q81" s="60">
        <f>IF(SUM('Control Sample Data'!E$3:E$98)&gt;10,IF(AND(ISNUMBER('Control Sample Data'!E80),'Control Sample Data'!E80&lt;$B$1, 'Control Sample Data'!E80&gt;0),'Control Sample Data'!E80,$B$1),"")</f>
        <v>28.05</v>
      </c>
      <c r="R81" s="60">
        <f>IF(SUM('Control Sample Data'!F$3:F$98)&gt;10,IF(AND(ISNUMBER('Control Sample Data'!F80),'Control Sample Data'!F80&lt;$B$1, 'Control Sample Data'!F80&gt;0),'Control Sample Data'!F80,$B$1),"")</f>
        <v>28.11</v>
      </c>
      <c r="S81" s="60" t="str">
        <f>IF(SUM('Control Sample Data'!G$3:G$98)&gt;10,IF(AND(ISNUMBER('Control Sample Data'!G80),'Control Sample Data'!G80&lt;$B$1, 'Control Sample Data'!G80&gt;0),'Control Sample Data'!G80,$B$1),"")</f>
        <v/>
      </c>
      <c r="T81" s="60" t="str">
        <f>IF(SUM('Control Sample Data'!H$3:H$98)&gt;10,IF(AND(ISNUMBER('Control Sample Data'!H80),'Control Sample Data'!H80&lt;$B$1, 'Control Sample Data'!H80&gt;0),'Control Sample Data'!H80,$B$1),"")</f>
        <v/>
      </c>
      <c r="U81" s="60" t="str">
        <f>IF(SUM('Control Sample Data'!I$3:I$98)&gt;10,IF(AND(ISNUMBER('Control Sample Data'!I80),'Control Sample Data'!I80&lt;$B$1, 'Control Sample Data'!I80&gt;0),'Control Sample Data'!I80,$B$1),"")</f>
        <v/>
      </c>
      <c r="V81" s="60" t="str">
        <f>IF(SUM('Control Sample Data'!J$3:J$98)&gt;10,IF(AND(ISNUMBER('Control Sample Data'!J80),'Control Sample Data'!J80&lt;$B$1, 'Control Sample Data'!J80&gt;0),'Control Sample Data'!J80,$B$1),"")</f>
        <v/>
      </c>
      <c r="W81" s="60" t="str">
        <f>IF(SUM('Control Sample Data'!K$3:K$98)&gt;10,IF(AND(ISNUMBER('Control Sample Data'!K80),'Control Sample Data'!K80&lt;$B$1, 'Control Sample Data'!K80&gt;0),'Control Sample Data'!K80,$B$1),"")</f>
        <v/>
      </c>
      <c r="X81" s="60" t="str">
        <f>IF(SUM('Control Sample Data'!L$3:L$98)&gt;10,IF(AND(ISNUMBER('Control Sample Data'!L80),'Control Sample Data'!L80&lt;$B$1, 'Control Sample Data'!L80&gt;0),'Control Sample Data'!L80,$B$1),"")</f>
        <v/>
      </c>
      <c r="Y81" s="60" t="str">
        <f>IF(SUM('Control Sample Data'!M$3:M$98)&gt;10,IF(AND(ISNUMBER('Control Sample Data'!M80),'Control Sample Data'!M80&lt;$B$1, 'Control Sample Data'!M80&gt;0),'Control Sample Data'!M80,$B$1),"")</f>
        <v/>
      </c>
      <c r="AT81" s="74">
        <f t="shared" si="64"/>
        <v>2.5500000000000007</v>
      </c>
      <c r="AU81" s="74">
        <f t="shared" si="65"/>
        <v>2.6849999999999987</v>
      </c>
      <c r="AV81" s="74">
        <f t="shared" si="66"/>
        <v>2.7899999999999991</v>
      </c>
      <c r="AW81" s="74" t="str">
        <f t="shared" si="67"/>
        <v/>
      </c>
      <c r="AX81" s="74" t="str">
        <f t="shared" si="68"/>
        <v/>
      </c>
      <c r="AY81" s="74" t="str">
        <f t="shared" si="69"/>
        <v/>
      </c>
      <c r="AZ81" s="74" t="str">
        <f t="shared" si="70"/>
        <v/>
      </c>
      <c r="BA81" s="74" t="str">
        <f t="shared" si="71"/>
        <v/>
      </c>
      <c r="BB81" s="74" t="str">
        <f t="shared" si="72"/>
        <v/>
      </c>
      <c r="BC81" s="74" t="str">
        <f t="shared" si="73"/>
        <v/>
      </c>
      <c r="BD81" s="74">
        <f t="shared" si="74"/>
        <v>3.8133333333333326</v>
      </c>
      <c r="BE81" s="74">
        <f t="shared" si="75"/>
        <v>3.7416666666666671</v>
      </c>
      <c r="BF81" s="74">
        <f t="shared" si="76"/>
        <v>3.7049999999999983</v>
      </c>
      <c r="BG81" s="74" t="str">
        <f t="shared" si="77"/>
        <v/>
      </c>
      <c r="BH81" s="74" t="str">
        <f t="shared" si="78"/>
        <v/>
      </c>
      <c r="BI81" s="74" t="str">
        <f t="shared" si="79"/>
        <v/>
      </c>
      <c r="BJ81" s="74" t="str">
        <f t="shared" si="80"/>
        <v/>
      </c>
      <c r="BK81" s="74" t="str">
        <f t="shared" si="81"/>
        <v/>
      </c>
      <c r="BL81" s="74" t="str">
        <f t="shared" si="82"/>
        <v/>
      </c>
      <c r="BM81" s="74" t="str">
        <f t="shared" si="83"/>
        <v/>
      </c>
      <c r="BN81" s="62">
        <f t="shared" si="84"/>
        <v>2.6749999999999994</v>
      </c>
      <c r="BO81" s="62">
        <f t="shared" si="85"/>
        <v>3.7533333333333325</v>
      </c>
      <c r="BP81" s="9">
        <f t="shared" si="86"/>
        <v>0.17075503209429935</v>
      </c>
      <c r="BQ81" s="9">
        <f t="shared" si="87"/>
        <v>0.15550145666230877</v>
      </c>
      <c r="BR81" s="9">
        <f t="shared" si="88"/>
        <v>0.14458602298816103</v>
      </c>
      <c r="BS81" s="9" t="str">
        <f t="shared" si="89"/>
        <v/>
      </c>
      <c r="BT81" s="9" t="str">
        <f t="shared" si="90"/>
        <v/>
      </c>
      <c r="BU81" s="9" t="str">
        <f t="shared" si="91"/>
        <v/>
      </c>
      <c r="BV81" s="9" t="str">
        <f t="shared" si="92"/>
        <v/>
      </c>
      <c r="BW81" s="9" t="str">
        <f t="shared" si="93"/>
        <v/>
      </c>
      <c r="BX81" s="9" t="str">
        <f t="shared" si="94"/>
        <v/>
      </c>
      <c r="BY81" s="9" t="str">
        <f t="shared" si="95"/>
        <v/>
      </c>
      <c r="BZ81" s="9">
        <f t="shared" si="96"/>
        <v>7.1133189661738941E-2</v>
      </c>
      <c r="CA81" s="9">
        <f t="shared" si="97"/>
        <v>7.4756007608587707E-2</v>
      </c>
      <c r="CB81" s="9">
        <f t="shared" si="98"/>
        <v>7.6680311078362859E-2</v>
      </c>
      <c r="CC81" s="9" t="str">
        <f t="shared" si="99"/>
        <v/>
      </c>
      <c r="CD81" s="9" t="str">
        <f t="shared" si="100"/>
        <v/>
      </c>
      <c r="CE81" s="9" t="str">
        <f t="shared" si="101"/>
        <v/>
      </c>
      <c r="CF81" s="9" t="str">
        <f t="shared" si="102"/>
        <v/>
      </c>
      <c r="CG81" s="9" t="str">
        <f t="shared" si="103"/>
        <v/>
      </c>
      <c r="CH81" s="9" t="str">
        <f t="shared" si="104"/>
        <v/>
      </c>
      <c r="CI81" s="9" t="str">
        <f t="shared" si="105"/>
        <v/>
      </c>
    </row>
    <row r="82" spans="1:87">
      <c r="A82" s="188"/>
      <c r="B82" s="57" t="str">
        <f>IF('Gene Table'!D81="","",'Gene Table'!D81)</f>
        <v>NM_001014431</v>
      </c>
      <c r="C82" s="57" t="s">
        <v>1824</v>
      </c>
      <c r="D82" s="60">
        <f>IF(SUM('Test Sample Data'!D$3:D$98)&gt;10,IF(AND(ISNUMBER('Test Sample Data'!D81),'Test Sample Data'!D81&lt;$B$1, 'Test Sample Data'!D81&gt;0),'Test Sample Data'!D81,$B$1),"")</f>
        <v>28.19</v>
      </c>
      <c r="E82" s="60">
        <f>IF(SUM('Test Sample Data'!E$3:E$98)&gt;10,IF(AND(ISNUMBER('Test Sample Data'!E81),'Test Sample Data'!E81&lt;$B$1, 'Test Sample Data'!E81&gt;0),'Test Sample Data'!E81,$B$1),"")</f>
        <v>28.55</v>
      </c>
      <c r="F82" s="60">
        <f>IF(SUM('Test Sample Data'!F$3:F$98)&gt;10,IF(AND(ISNUMBER('Test Sample Data'!F81),'Test Sample Data'!F81&lt;$B$1, 'Test Sample Data'!F81&gt;0),'Test Sample Data'!F81,$B$1),"")</f>
        <v>28.42</v>
      </c>
      <c r="G82" s="60" t="str">
        <f>IF(SUM('Test Sample Data'!G$3:G$98)&gt;10,IF(AND(ISNUMBER('Test Sample Data'!G81),'Test Sample Data'!G81&lt;$B$1, 'Test Sample Data'!G81&gt;0),'Test Sample Data'!G81,$B$1),"")</f>
        <v/>
      </c>
      <c r="H82" s="60" t="str">
        <f>IF(SUM('Test Sample Data'!H$3:H$98)&gt;10,IF(AND(ISNUMBER('Test Sample Data'!H81),'Test Sample Data'!H81&lt;$B$1, 'Test Sample Data'!H81&gt;0),'Test Sample Data'!H81,$B$1),"")</f>
        <v/>
      </c>
      <c r="I82" s="60" t="str">
        <f>IF(SUM('Test Sample Data'!I$3:I$98)&gt;10,IF(AND(ISNUMBER('Test Sample Data'!I81),'Test Sample Data'!I81&lt;$B$1, 'Test Sample Data'!I81&gt;0),'Test Sample Data'!I81,$B$1),"")</f>
        <v/>
      </c>
      <c r="J82" s="60" t="str">
        <f>IF(SUM('Test Sample Data'!J$3:J$98)&gt;10,IF(AND(ISNUMBER('Test Sample Data'!J81),'Test Sample Data'!J81&lt;$B$1, 'Test Sample Data'!J81&gt;0),'Test Sample Data'!J81,$B$1),"")</f>
        <v/>
      </c>
      <c r="K82" s="60" t="str">
        <f>IF(SUM('Test Sample Data'!K$3:K$98)&gt;10,IF(AND(ISNUMBER('Test Sample Data'!K81),'Test Sample Data'!K81&lt;$B$1, 'Test Sample Data'!K81&gt;0),'Test Sample Data'!K81,$B$1),"")</f>
        <v/>
      </c>
      <c r="L82" s="60" t="str">
        <f>IF(SUM('Test Sample Data'!L$3:L$98)&gt;10,IF(AND(ISNUMBER('Test Sample Data'!L81),'Test Sample Data'!L81&lt;$B$1, 'Test Sample Data'!L81&gt;0),'Test Sample Data'!L81,$B$1),"")</f>
        <v/>
      </c>
      <c r="M82" s="60" t="str">
        <f>IF(SUM('Test Sample Data'!M$3:M$98)&gt;10,IF(AND(ISNUMBER('Test Sample Data'!M81),'Test Sample Data'!M81&lt;$B$1, 'Test Sample Data'!M81&gt;0),'Test Sample Data'!M81,$B$1),"")</f>
        <v/>
      </c>
      <c r="N82" s="60" t="str">
        <f>'Gene Table'!D81</f>
        <v>NM_001014431</v>
      </c>
      <c r="O82" s="57" t="s">
        <v>1824</v>
      </c>
      <c r="P82" s="60">
        <f>IF(SUM('Control Sample Data'!D$3:D$98)&gt;10,IF(AND(ISNUMBER('Control Sample Data'!D81),'Control Sample Data'!D81&lt;$B$1, 'Control Sample Data'!D81&gt;0),'Control Sample Data'!D81,$B$1),"")</f>
        <v>29.43</v>
      </c>
      <c r="Q82" s="60">
        <f>IF(SUM('Control Sample Data'!E$3:E$98)&gt;10,IF(AND(ISNUMBER('Control Sample Data'!E81),'Control Sample Data'!E81&lt;$B$1, 'Control Sample Data'!E81&gt;0),'Control Sample Data'!E81,$B$1),"")</f>
        <v>29.36</v>
      </c>
      <c r="R82" s="60">
        <f>IF(SUM('Control Sample Data'!F$3:F$98)&gt;10,IF(AND(ISNUMBER('Control Sample Data'!F81),'Control Sample Data'!F81&lt;$B$1, 'Control Sample Data'!F81&gt;0),'Control Sample Data'!F81,$B$1),"")</f>
        <v>29.69</v>
      </c>
      <c r="S82" s="60" t="str">
        <f>IF(SUM('Control Sample Data'!G$3:G$98)&gt;10,IF(AND(ISNUMBER('Control Sample Data'!G81),'Control Sample Data'!G81&lt;$B$1, 'Control Sample Data'!G81&gt;0),'Control Sample Data'!G81,$B$1),"")</f>
        <v/>
      </c>
      <c r="T82" s="60" t="str">
        <f>IF(SUM('Control Sample Data'!H$3:H$98)&gt;10,IF(AND(ISNUMBER('Control Sample Data'!H81),'Control Sample Data'!H81&lt;$B$1, 'Control Sample Data'!H81&gt;0),'Control Sample Data'!H81,$B$1),"")</f>
        <v/>
      </c>
      <c r="U82" s="60" t="str">
        <f>IF(SUM('Control Sample Data'!I$3:I$98)&gt;10,IF(AND(ISNUMBER('Control Sample Data'!I81),'Control Sample Data'!I81&lt;$B$1, 'Control Sample Data'!I81&gt;0),'Control Sample Data'!I81,$B$1),"")</f>
        <v/>
      </c>
      <c r="V82" s="60" t="str">
        <f>IF(SUM('Control Sample Data'!J$3:J$98)&gt;10,IF(AND(ISNUMBER('Control Sample Data'!J81),'Control Sample Data'!J81&lt;$B$1, 'Control Sample Data'!J81&gt;0),'Control Sample Data'!J81,$B$1),"")</f>
        <v/>
      </c>
      <c r="W82" s="60" t="str">
        <f>IF(SUM('Control Sample Data'!K$3:K$98)&gt;10,IF(AND(ISNUMBER('Control Sample Data'!K81),'Control Sample Data'!K81&lt;$B$1, 'Control Sample Data'!K81&gt;0),'Control Sample Data'!K81,$B$1),"")</f>
        <v/>
      </c>
      <c r="X82" s="60" t="str">
        <f>IF(SUM('Control Sample Data'!L$3:L$98)&gt;10,IF(AND(ISNUMBER('Control Sample Data'!L81),'Control Sample Data'!L81&lt;$B$1, 'Control Sample Data'!L81&gt;0),'Control Sample Data'!L81,$B$1),"")</f>
        <v/>
      </c>
      <c r="Y82" s="60" t="str">
        <f>IF(SUM('Control Sample Data'!M$3:M$98)&gt;10,IF(AND(ISNUMBER('Control Sample Data'!M81),'Control Sample Data'!M81&lt;$B$1, 'Control Sample Data'!M81&gt;0),'Control Sample Data'!M81,$B$1),"")</f>
        <v/>
      </c>
      <c r="AT82" s="74">
        <f t="shared" si="64"/>
        <v>5.1300000000000026</v>
      </c>
      <c r="AU82" s="74">
        <f t="shared" si="65"/>
        <v>5.4050000000000011</v>
      </c>
      <c r="AV82" s="74">
        <f t="shared" si="66"/>
        <v>5.2600000000000016</v>
      </c>
      <c r="AW82" s="74" t="str">
        <f t="shared" si="67"/>
        <v/>
      </c>
      <c r="AX82" s="74" t="str">
        <f t="shared" si="68"/>
        <v/>
      </c>
      <c r="AY82" s="74" t="str">
        <f t="shared" si="69"/>
        <v/>
      </c>
      <c r="AZ82" s="74" t="str">
        <f t="shared" si="70"/>
        <v/>
      </c>
      <c r="BA82" s="74" t="str">
        <f t="shared" si="71"/>
        <v/>
      </c>
      <c r="BB82" s="74" t="str">
        <f t="shared" si="72"/>
        <v/>
      </c>
      <c r="BC82" s="74" t="str">
        <f t="shared" si="73"/>
        <v/>
      </c>
      <c r="BD82" s="74">
        <f t="shared" si="74"/>
        <v>5.1533333333333324</v>
      </c>
      <c r="BE82" s="74">
        <f t="shared" si="75"/>
        <v>5.0516666666666659</v>
      </c>
      <c r="BF82" s="74">
        <f t="shared" si="76"/>
        <v>5.2850000000000001</v>
      </c>
      <c r="BG82" s="74" t="str">
        <f t="shared" si="77"/>
        <v/>
      </c>
      <c r="BH82" s="74" t="str">
        <f t="shared" si="78"/>
        <v/>
      </c>
      <c r="BI82" s="74" t="str">
        <f t="shared" si="79"/>
        <v/>
      </c>
      <c r="BJ82" s="74" t="str">
        <f t="shared" si="80"/>
        <v/>
      </c>
      <c r="BK82" s="74" t="str">
        <f t="shared" si="81"/>
        <v/>
      </c>
      <c r="BL82" s="74" t="str">
        <f t="shared" si="82"/>
        <v/>
      </c>
      <c r="BM82" s="74" t="str">
        <f t="shared" si="83"/>
        <v/>
      </c>
      <c r="BN82" s="62">
        <f t="shared" si="84"/>
        <v>5.2650000000000015</v>
      </c>
      <c r="BO82" s="62">
        <f t="shared" si="85"/>
        <v>5.1633333333333331</v>
      </c>
      <c r="BP82" s="9">
        <f t="shared" si="86"/>
        <v>2.8557232819668717E-2</v>
      </c>
      <c r="BQ82" s="9">
        <f t="shared" si="87"/>
        <v>2.3601134149419136E-2</v>
      </c>
      <c r="BR82" s="9">
        <f t="shared" si="88"/>
        <v>2.6096497482136511E-2</v>
      </c>
      <c r="BS82" s="9" t="str">
        <f t="shared" si="89"/>
        <v/>
      </c>
      <c r="BT82" s="9" t="str">
        <f t="shared" si="90"/>
        <v/>
      </c>
      <c r="BU82" s="9" t="str">
        <f t="shared" si="91"/>
        <v/>
      </c>
      <c r="BV82" s="9" t="str">
        <f t="shared" si="92"/>
        <v/>
      </c>
      <c r="BW82" s="9" t="str">
        <f t="shared" si="93"/>
        <v/>
      </c>
      <c r="BX82" s="9" t="str">
        <f t="shared" si="94"/>
        <v/>
      </c>
      <c r="BY82" s="9" t="str">
        <f t="shared" si="95"/>
        <v/>
      </c>
      <c r="BZ82" s="9">
        <f t="shared" si="96"/>
        <v>2.8099079238693328E-2</v>
      </c>
      <c r="CA82" s="9">
        <f t="shared" si="97"/>
        <v>3.0150658744906952E-2</v>
      </c>
      <c r="CB82" s="9">
        <f t="shared" si="98"/>
        <v>2.5648175275328072E-2</v>
      </c>
      <c r="CC82" s="9" t="str">
        <f t="shared" si="99"/>
        <v/>
      </c>
      <c r="CD82" s="9" t="str">
        <f t="shared" si="100"/>
        <v/>
      </c>
      <c r="CE82" s="9" t="str">
        <f t="shared" si="101"/>
        <v/>
      </c>
      <c r="CF82" s="9" t="str">
        <f t="shared" si="102"/>
        <v/>
      </c>
      <c r="CG82" s="9" t="str">
        <f t="shared" si="103"/>
        <v/>
      </c>
      <c r="CH82" s="9" t="str">
        <f t="shared" si="104"/>
        <v/>
      </c>
      <c r="CI82" s="9" t="str">
        <f t="shared" si="105"/>
        <v/>
      </c>
    </row>
    <row r="83" spans="1:87">
      <c r="A83" s="188"/>
      <c r="B83" s="57" t="str">
        <f>IF('Gene Table'!D82="","",'Gene Table'!D82)</f>
        <v>NM_000795</v>
      </c>
      <c r="C83" s="57" t="s">
        <v>1825</v>
      </c>
      <c r="D83" s="60">
        <f>IF(SUM('Test Sample Data'!D$3:D$98)&gt;10,IF(AND(ISNUMBER('Test Sample Data'!D82),'Test Sample Data'!D82&lt;$B$1, 'Test Sample Data'!D82&gt;0),'Test Sample Data'!D82,$B$1),"")</f>
        <v>28.37</v>
      </c>
      <c r="E83" s="60">
        <f>IF(SUM('Test Sample Data'!E$3:E$98)&gt;10,IF(AND(ISNUMBER('Test Sample Data'!E82),'Test Sample Data'!E82&lt;$B$1, 'Test Sample Data'!E82&gt;0),'Test Sample Data'!E82,$B$1),"")</f>
        <v>28.82</v>
      </c>
      <c r="F83" s="60">
        <f>IF(SUM('Test Sample Data'!F$3:F$98)&gt;10,IF(AND(ISNUMBER('Test Sample Data'!F82),'Test Sample Data'!F82&lt;$B$1, 'Test Sample Data'!F82&gt;0),'Test Sample Data'!F82,$B$1),"")</f>
        <v>28.78</v>
      </c>
      <c r="G83" s="60" t="str">
        <f>IF(SUM('Test Sample Data'!G$3:G$98)&gt;10,IF(AND(ISNUMBER('Test Sample Data'!G82),'Test Sample Data'!G82&lt;$B$1, 'Test Sample Data'!G82&gt;0),'Test Sample Data'!G82,$B$1),"")</f>
        <v/>
      </c>
      <c r="H83" s="60" t="str">
        <f>IF(SUM('Test Sample Data'!H$3:H$98)&gt;10,IF(AND(ISNUMBER('Test Sample Data'!H82),'Test Sample Data'!H82&lt;$B$1, 'Test Sample Data'!H82&gt;0),'Test Sample Data'!H82,$B$1),"")</f>
        <v/>
      </c>
      <c r="I83" s="60" t="str">
        <f>IF(SUM('Test Sample Data'!I$3:I$98)&gt;10,IF(AND(ISNUMBER('Test Sample Data'!I82),'Test Sample Data'!I82&lt;$B$1, 'Test Sample Data'!I82&gt;0),'Test Sample Data'!I82,$B$1),"")</f>
        <v/>
      </c>
      <c r="J83" s="60" t="str">
        <f>IF(SUM('Test Sample Data'!J$3:J$98)&gt;10,IF(AND(ISNUMBER('Test Sample Data'!J82),'Test Sample Data'!J82&lt;$B$1, 'Test Sample Data'!J82&gt;0),'Test Sample Data'!J82,$B$1),"")</f>
        <v/>
      </c>
      <c r="K83" s="60" t="str">
        <f>IF(SUM('Test Sample Data'!K$3:K$98)&gt;10,IF(AND(ISNUMBER('Test Sample Data'!K82),'Test Sample Data'!K82&lt;$B$1, 'Test Sample Data'!K82&gt;0),'Test Sample Data'!K82,$B$1),"")</f>
        <v/>
      </c>
      <c r="L83" s="60" t="str">
        <f>IF(SUM('Test Sample Data'!L$3:L$98)&gt;10,IF(AND(ISNUMBER('Test Sample Data'!L82),'Test Sample Data'!L82&lt;$B$1, 'Test Sample Data'!L82&gt;0),'Test Sample Data'!L82,$B$1),"")</f>
        <v/>
      </c>
      <c r="M83" s="60" t="str">
        <f>IF(SUM('Test Sample Data'!M$3:M$98)&gt;10,IF(AND(ISNUMBER('Test Sample Data'!M82),'Test Sample Data'!M82&lt;$B$1, 'Test Sample Data'!M82&gt;0),'Test Sample Data'!M82,$B$1),"")</f>
        <v/>
      </c>
      <c r="N83" s="60" t="str">
        <f>'Gene Table'!D82</f>
        <v>NM_000795</v>
      </c>
      <c r="O83" s="57" t="s">
        <v>1825</v>
      </c>
      <c r="P83" s="60">
        <f>IF(SUM('Control Sample Data'!D$3:D$98)&gt;10,IF(AND(ISNUMBER('Control Sample Data'!D82),'Control Sample Data'!D82&lt;$B$1, 'Control Sample Data'!D82&gt;0),'Control Sample Data'!D82,$B$1),"")</f>
        <v>31.4</v>
      </c>
      <c r="Q83" s="60">
        <f>IF(SUM('Control Sample Data'!E$3:E$98)&gt;10,IF(AND(ISNUMBER('Control Sample Data'!E82),'Control Sample Data'!E82&lt;$B$1, 'Control Sample Data'!E82&gt;0),'Control Sample Data'!E82,$B$1),"")</f>
        <v>31.41</v>
      </c>
      <c r="R83" s="60">
        <f>IF(SUM('Control Sample Data'!F$3:F$98)&gt;10,IF(AND(ISNUMBER('Control Sample Data'!F82),'Control Sample Data'!F82&lt;$B$1, 'Control Sample Data'!F82&gt;0),'Control Sample Data'!F82,$B$1),"")</f>
        <v>31.37</v>
      </c>
      <c r="S83" s="60" t="str">
        <f>IF(SUM('Control Sample Data'!G$3:G$98)&gt;10,IF(AND(ISNUMBER('Control Sample Data'!G82),'Control Sample Data'!G82&lt;$B$1, 'Control Sample Data'!G82&gt;0),'Control Sample Data'!G82,$B$1),"")</f>
        <v/>
      </c>
      <c r="T83" s="60" t="str">
        <f>IF(SUM('Control Sample Data'!H$3:H$98)&gt;10,IF(AND(ISNUMBER('Control Sample Data'!H82),'Control Sample Data'!H82&lt;$B$1, 'Control Sample Data'!H82&gt;0),'Control Sample Data'!H82,$B$1),"")</f>
        <v/>
      </c>
      <c r="U83" s="60" t="str">
        <f>IF(SUM('Control Sample Data'!I$3:I$98)&gt;10,IF(AND(ISNUMBER('Control Sample Data'!I82),'Control Sample Data'!I82&lt;$B$1, 'Control Sample Data'!I82&gt;0),'Control Sample Data'!I82,$B$1),"")</f>
        <v/>
      </c>
      <c r="V83" s="60" t="str">
        <f>IF(SUM('Control Sample Data'!J$3:J$98)&gt;10,IF(AND(ISNUMBER('Control Sample Data'!J82),'Control Sample Data'!J82&lt;$B$1, 'Control Sample Data'!J82&gt;0),'Control Sample Data'!J82,$B$1),"")</f>
        <v/>
      </c>
      <c r="W83" s="60" t="str">
        <f>IF(SUM('Control Sample Data'!K$3:K$98)&gt;10,IF(AND(ISNUMBER('Control Sample Data'!K82),'Control Sample Data'!K82&lt;$B$1, 'Control Sample Data'!K82&gt;0),'Control Sample Data'!K82,$B$1),"")</f>
        <v/>
      </c>
      <c r="X83" s="60" t="str">
        <f>IF(SUM('Control Sample Data'!L$3:L$98)&gt;10,IF(AND(ISNUMBER('Control Sample Data'!L82),'Control Sample Data'!L82&lt;$B$1, 'Control Sample Data'!L82&gt;0),'Control Sample Data'!L82,$B$1),"")</f>
        <v/>
      </c>
      <c r="Y83" s="60" t="str">
        <f>IF(SUM('Control Sample Data'!M$3:M$98)&gt;10,IF(AND(ISNUMBER('Control Sample Data'!M82),'Control Sample Data'!M82&lt;$B$1, 'Control Sample Data'!M82&gt;0),'Control Sample Data'!M82,$B$1),"")</f>
        <v/>
      </c>
      <c r="AT83" s="74">
        <f t="shared" si="64"/>
        <v>5.3100000000000023</v>
      </c>
      <c r="AU83" s="74">
        <f t="shared" si="65"/>
        <v>5.6750000000000007</v>
      </c>
      <c r="AV83" s="74">
        <f t="shared" si="66"/>
        <v>5.620000000000001</v>
      </c>
      <c r="AW83" s="74" t="str">
        <f t="shared" si="67"/>
        <v/>
      </c>
      <c r="AX83" s="74" t="str">
        <f t="shared" si="68"/>
        <v/>
      </c>
      <c r="AY83" s="74" t="str">
        <f t="shared" si="69"/>
        <v/>
      </c>
      <c r="AZ83" s="74" t="str">
        <f t="shared" si="70"/>
        <v/>
      </c>
      <c r="BA83" s="74" t="str">
        <f t="shared" si="71"/>
        <v/>
      </c>
      <c r="BB83" s="74" t="str">
        <f t="shared" si="72"/>
        <v/>
      </c>
      <c r="BC83" s="74" t="str">
        <f t="shared" si="73"/>
        <v/>
      </c>
      <c r="BD83" s="74">
        <f t="shared" si="74"/>
        <v>7.1233333333333313</v>
      </c>
      <c r="BE83" s="74">
        <f t="shared" si="75"/>
        <v>7.1016666666666666</v>
      </c>
      <c r="BF83" s="74">
        <f t="shared" si="76"/>
        <v>6.9649999999999999</v>
      </c>
      <c r="BG83" s="74" t="str">
        <f t="shared" si="77"/>
        <v/>
      </c>
      <c r="BH83" s="74" t="str">
        <f t="shared" si="78"/>
        <v/>
      </c>
      <c r="BI83" s="74" t="str">
        <f t="shared" si="79"/>
        <v/>
      </c>
      <c r="BJ83" s="74" t="str">
        <f t="shared" si="80"/>
        <v/>
      </c>
      <c r="BK83" s="74" t="str">
        <f t="shared" si="81"/>
        <v/>
      </c>
      <c r="BL83" s="74" t="str">
        <f t="shared" si="82"/>
        <v/>
      </c>
      <c r="BM83" s="74" t="str">
        <f t="shared" si="83"/>
        <v/>
      </c>
      <c r="BN83" s="62">
        <f t="shared" si="84"/>
        <v>5.535000000000001</v>
      </c>
      <c r="BO83" s="62">
        <f t="shared" si="85"/>
        <v>7.0633333333333326</v>
      </c>
      <c r="BP83" s="9">
        <f t="shared" si="86"/>
        <v>2.5207554975691403E-2</v>
      </c>
      <c r="BQ83" s="9">
        <f t="shared" si="87"/>
        <v>1.9572881853501995E-2</v>
      </c>
      <c r="BR83" s="9">
        <f t="shared" si="88"/>
        <v>2.0333466491280199E-2</v>
      </c>
      <c r="BS83" s="9" t="str">
        <f t="shared" si="89"/>
        <v/>
      </c>
      <c r="BT83" s="9" t="str">
        <f t="shared" si="90"/>
        <v/>
      </c>
      <c r="BU83" s="9" t="str">
        <f t="shared" si="91"/>
        <v/>
      </c>
      <c r="BV83" s="9" t="str">
        <f t="shared" si="92"/>
        <v/>
      </c>
      <c r="BW83" s="9" t="str">
        <f t="shared" si="93"/>
        <v/>
      </c>
      <c r="BX83" s="9" t="str">
        <f t="shared" si="94"/>
        <v/>
      </c>
      <c r="BY83" s="9" t="str">
        <f t="shared" si="95"/>
        <v/>
      </c>
      <c r="BZ83" s="9">
        <f t="shared" si="96"/>
        <v>7.172375155978291E-3</v>
      </c>
      <c r="CA83" s="9">
        <f t="shared" si="97"/>
        <v>7.2809041556803015E-3</v>
      </c>
      <c r="CB83" s="9">
        <f t="shared" si="98"/>
        <v>8.0043501799437599E-3</v>
      </c>
      <c r="CC83" s="9" t="str">
        <f t="shared" si="99"/>
        <v/>
      </c>
      <c r="CD83" s="9" t="str">
        <f t="shared" si="100"/>
        <v/>
      </c>
      <c r="CE83" s="9" t="str">
        <f t="shared" si="101"/>
        <v/>
      </c>
      <c r="CF83" s="9" t="str">
        <f t="shared" si="102"/>
        <v/>
      </c>
      <c r="CG83" s="9" t="str">
        <f t="shared" si="103"/>
        <v/>
      </c>
      <c r="CH83" s="9" t="str">
        <f t="shared" si="104"/>
        <v/>
      </c>
      <c r="CI83" s="9" t="str">
        <f t="shared" si="105"/>
        <v/>
      </c>
    </row>
    <row r="84" spans="1:87">
      <c r="A84" s="188"/>
      <c r="B84" s="57" t="str">
        <f>IF('Gene Table'!D83="","",'Gene Table'!D83)</f>
        <v>NM_000102</v>
      </c>
      <c r="C84" s="57" t="s">
        <v>1826</v>
      </c>
      <c r="D84" s="60">
        <f>IF(SUM('Test Sample Data'!D$3:D$98)&gt;10,IF(AND(ISNUMBER('Test Sample Data'!D83),'Test Sample Data'!D83&lt;$B$1, 'Test Sample Data'!D83&gt;0),'Test Sample Data'!D83,$B$1),"")</f>
        <v>24.71</v>
      </c>
      <c r="E84" s="60">
        <f>IF(SUM('Test Sample Data'!E$3:E$98)&gt;10,IF(AND(ISNUMBER('Test Sample Data'!E83),'Test Sample Data'!E83&lt;$B$1, 'Test Sample Data'!E83&gt;0),'Test Sample Data'!E83,$B$1),"")</f>
        <v>24.35</v>
      </c>
      <c r="F84" s="60">
        <f>IF(SUM('Test Sample Data'!F$3:F$98)&gt;10,IF(AND(ISNUMBER('Test Sample Data'!F83),'Test Sample Data'!F83&lt;$B$1, 'Test Sample Data'!F83&gt;0),'Test Sample Data'!F83,$B$1),"")</f>
        <v>24.44</v>
      </c>
      <c r="G84" s="60" t="str">
        <f>IF(SUM('Test Sample Data'!G$3:G$98)&gt;10,IF(AND(ISNUMBER('Test Sample Data'!G83),'Test Sample Data'!G83&lt;$B$1, 'Test Sample Data'!G83&gt;0),'Test Sample Data'!G83,$B$1),"")</f>
        <v/>
      </c>
      <c r="H84" s="60" t="str">
        <f>IF(SUM('Test Sample Data'!H$3:H$98)&gt;10,IF(AND(ISNUMBER('Test Sample Data'!H83),'Test Sample Data'!H83&lt;$B$1, 'Test Sample Data'!H83&gt;0),'Test Sample Data'!H83,$B$1),"")</f>
        <v/>
      </c>
      <c r="I84" s="60" t="str">
        <f>IF(SUM('Test Sample Data'!I$3:I$98)&gt;10,IF(AND(ISNUMBER('Test Sample Data'!I83),'Test Sample Data'!I83&lt;$B$1, 'Test Sample Data'!I83&gt;0),'Test Sample Data'!I83,$B$1),"")</f>
        <v/>
      </c>
      <c r="J84" s="60" t="str">
        <f>IF(SUM('Test Sample Data'!J$3:J$98)&gt;10,IF(AND(ISNUMBER('Test Sample Data'!J83),'Test Sample Data'!J83&lt;$B$1, 'Test Sample Data'!J83&gt;0),'Test Sample Data'!J83,$B$1),"")</f>
        <v/>
      </c>
      <c r="K84" s="60" t="str">
        <f>IF(SUM('Test Sample Data'!K$3:K$98)&gt;10,IF(AND(ISNUMBER('Test Sample Data'!K83),'Test Sample Data'!K83&lt;$B$1, 'Test Sample Data'!K83&gt;0),'Test Sample Data'!K83,$B$1),"")</f>
        <v/>
      </c>
      <c r="L84" s="60" t="str">
        <f>IF(SUM('Test Sample Data'!L$3:L$98)&gt;10,IF(AND(ISNUMBER('Test Sample Data'!L83),'Test Sample Data'!L83&lt;$B$1, 'Test Sample Data'!L83&gt;0),'Test Sample Data'!L83,$B$1),"")</f>
        <v/>
      </c>
      <c r="M84" s="60" t="str">
        <f>IF(SUM('Test Sample Data'!M$3:M$98)&gt;10,IF(AND(ISNUMBER('Test Sample Data'!M83),'Test Sample Data'!M83&lt;$B$1, 'Test Sample Data'!M83&gt;0),'Test Sample Data'!M83,$B$1),"")</f>
        <v/>
      </c>
      <c r="N84" s="60" t="str">
        <f>'Gene Table'!D83</f>
        <v>NM_000102</v>
      </c>
      <c r="O84" s="57" t="s">
        <v>1826</v>
      </c>
      <c r="P84" s="60">
        <f>IF(SUM('Control Sample Data'!D$3:D$98)&gt;10,IF(AND(ISNUMBER('Control Sample Data'!D83),'Control Sample Data'!D83&lt;$B$1, 'Control Sample Data'!D83&gt;0),'Control Sample Data'!D83,$B$1),"")</f>
        <v>25.69</v>
      </c>
      <c r="Q84" s="60">
        <f>IF(SUM('Control Sample Data'!E$3:E$98)&gt;10,IF(AND(ISNUMBER('Control Sample Data'!E83),'Control Sample Data'!E83&lt;$B$1, 'Control Sample Data'!E83&gt;0),'Control Sample Data'!E83,$B$1),"")</f>
        <v>25.89</v>
      </c>
      <c r="R84" s="60">
        <f>IF(SUM('Control Sample Data'!F$3:F$98)&gt;10,IF(AND(ISNUMBER('Control Sample Data'!F83),'Control Sample Data'!F83&lt;$B$1, 'Control Sample Data'!F83&gt;0),'Control Sample Data'!F83,$B$1),"")</f>
        <v>25.96</v>
      </c>
      <c r="S84" s="60" t="str">
        <f>IF(SUM('Control Sample Data'!G$3:G$98)&gt;10,IF(AND(ISNUMBER('Control Sample Data'!G83),'Control Sample Data'!G83&lt;$B$1, 'Control Sample Data'!G83&gt;0),'Control Sample Data'!G83,$B$1),"")</f>
        <v/>
      </c>
      <c r="T84" s="60" t="str">
        <f>IF(SUM('Control Sample Data'!H$3:H$98)&gt;10,IF(AND(ISNUMBER('Control Sample Data'!H83),'Control Sample Data'!H83&lt;$B$1, 'Control Sample Data'!H83&gt;0),'Control Sample Data'!H83,$B$1),"")</f>
        <v/>
      </c>
      <c r="U84" s="60" t="str">
        <f>IF(SUM('Control Sample Data'!I$3:I$98)&gt;10,IF(AND(ISNUMBER('Control Sample Data'!I83),'Control Sample Data'!I83&lt;$B$1, 'Control Sample Data'!I83&gt;0),'Control Sample Data'!I83,$B$1),"")</f>
        <v/>
      </c>
      <c r="V84" s="60" t="str">
        <f>IF(SUM('Control Sample Data'!J$3:J$98)&gt;10,IF(AND(ISNUMBER('Control Sample Data'!J83),'Control Sample Data'!J83&lt;$B$1, 'Control Sample Data'!J83&gt;0),'Control Sample Data'!J83,$B$1),"")</f>
        <v/>
      </c>
      <c r="W84" s="60" t="str">
        <f>IF(SUM('Control Sample Data'!K$3:K$98)&gt;10,IF(AND(ISNUMBER('Control Sample Data'!K83),'Control Sample Data'!K83&lt;$B$1, 'Control Sample Data'!K83&gt;0),'Control Sample Data'!K83,$B$1),"")</f>
        <v/>
      </c>
      <c r="X84" s="60" t="str">
        <f>IF(SUM('Control Sample Data'!L$3:L$98)&gt;10,IF(AND(ISNUMBER('Control Sample Data'!L83),'Control Sample Data'!L83&lt;$B$1, 'Control Sample Data'!L83&gt;0),'Control Sample Data'!L83,$B$1),"")</f>
        <v/>
      </c>
      <c r="Y84" s="60" t="str">
        <f>IF(SUM('Control Sample Data'!M$3:M$98)&gt;10,IF(AND(ISNUMBER('Control Sample Data'!M83),'Control Sample Data'!M83&lt;$B$1, 'Control Sample Data'!M83&gt;0),'Control Sample Data'!M83,$B$1),"")</f>
        <v/>
      </c>
      <c r="AT84" s="74">
        <f t="shared" si="64"/>
        <v>1.6500000000000021</v>
      </c>
      <c r="AU84" s="74">
        <f t="shared" si="65"/>
        <v>1.2050000000000018</v>
      </c>
      <c r="AV84" s="74">
        <f t="shared" si="66"/>
        <v>1.2800000000000011</v>
      </c>
      <c r="AW84" s="74" t="str">
        <f t="shared" si="67"/>
        <v/>
      </c>
      <c r="AX84" s="74" t="str">
        <f t="shared" si="68"/>
        <v/>
      </c>
      <c r="AY84" s="74" t="str">
        <f t="shared" si="69"/>
        <v/>
      </c>
      <c r="AZ84" s="74" t="str">
        <f t="shared" si="70"/>
        <v/>
      </c>
      <c r="BA84" s="74" t="str">
        <f t="shared" si="71"/>
        <v/>
      </c>
      <c r="BB84" s="74" t="str">
        <f t="shared" si="72"/>
        <v/>
      </c>
      <c r="BC84" s="74" t="str">
        <f t="shared" si="73"/>
        <v/>
      </c>
      <c r="BD84" s="74">
        <f t="shared" si="74"/>
        <v>1.413333333333334</v>
      </c>
      <c r="BE84" s="74">
        <f t="shared" si="75"/>
        <v>1.581666666666667</v>
      </c>
      <c r="BF84" s="74">
        <f t="shared" si="76"/>
        <v>1.5549999999999997</v>
      </c>
      <c r="BG84" s="74" t="str">
        <f t="shared" si="77"/>
        <v/>
      </c>
      <c r="BH84" s="74" t="str">
        <f t="shared" si="78"/>
        <v/>
      </c>
      <c r="BI84" s="74" t="str">
        <f t="shared" si="79"/>
        <v/>
      </c>
      <c r="BJ84" s="74" t="str">
        <f t="shared" si="80"/>
        <v/>
      </c>
      <c r="BK84" s="74" t="str">
        <f t="shared" si="81"/>
        <v/>
      </c>
      <c r="BL84" s="74" t="str">
        <f t="shared" si="82"/>
        <v/>
      </c>
      <c r="BM84" s="74" t="str">
        <f t="shared" si="83"/>
        <v/>
      </c>
      <c r="BN84" s="62">
        <f t="shared" si="84"/>
        <v>1.378333333333335</v>
      </c>
      <c r="BO84" s="62">
        <f t="shared" si="85"/>
        <v>1.5166666666666668</v>
      </c>
      <c r="BP84" s="9">
        <f t="shared" si="86"/>
        <v>0.31864015682981506</v>
      </c>
      <c r="BQ84" s="9">
        <f t="shared" si="87"/>
        <v>0.43376934357603342</v>
      </c>
      <c r="BR84" s="9">
        <f t="shared" si="88"/>
        <v>0.41179550863378622</v>
      </c>
      <c r="BS84" s="9" t="str">
        <f t="shared" si="89"/>
        <v/>
      </c>
      <c r="BT84" s="9" t="str">
        <f t="shared" si="90"/>
        <v/>
      </c>
      <c r="BU84" s="9" t="str">
        <f t="shared" si="91"/>
        <v/>
      </c>
      <c r="BV84" s="9" t="str">
        <f t="shared" si="92"/>
        <v/>
      </c>
      <c r="BW84" s="9" t="str">
        <f t="shared" si="93"/>
        <v/>
      </c>
      <c r="BX84" s="9" t="str">
        <f t="shared" si="94"/>
        <v/>
      </c>
      <c r="BY84" s="9" t="str">
        <f t="shared" si="95"/>
        <v/>
      </c>
      <c r="BZ84" s="9">
        <f t="shared" si="96"/>
        <v>0.37544322590869234</v>
      </c>
      <c r="CA84" s="9">
        <f t="shared" si="97"/>
        <v>0.33409570317881632</v>
      </c>
      <c r="CB84" s="9">
        <f t="shared" si="98"/>
        <v>0.34032852912486838</v>
      </c>
      <c r="CC84" s="9" t="str">
        <f t="shared" si="99"/>
        <v/>
      </c>
      <c r="CD84" s="9" t="str">
        <f t="shared" si="100"/>
        <v/>
      </c>
      <c r="CE84" s="9" t="str">
        <f t="shared" si="101"/>
        <v/>
      </c>
      <c r="CF84" s="9" t="str">
        <f t="shared" si="102"/>
        <v/>
      </c>
      <c r="CG84" s="9" t="str">
        <f t="shared" si="103"/>
        <v/>
      </c>
      <c r="CH84" s="9" t="str">
        <f t="shared" si="104"/>
        <v/>
      </c>
      <c r="CI84" s="9" t="str">
        <f t="shared" si="105"/>
        <v/>
      </c>
    </row>
    <row r="85" spans="1:87">
      <c r="A85" s="188"/>
      <c r="B85" s="57" t="str">
        <f>IF('Gene Table'!D84="","",'Gene Table'!D84)</f>
        <v>NM_000771</v>
      </c>
      <c r="C85" s="57" t="s">
        <v>1827</v>
      </c>
      <c r="D85" s="60">
        <f>IF(SUM('Test Sample Data'!D$3:D$98)&gt;10,IF(AND(ISNUMBER('Test Sample Data'!D84),'Test Sample Data'!D84&lt;$B$1, 'Test Sample Data'!D84&gt;0),'Test Sample Data'!D84,$B$1),"")</f>
        <v>30.12</v>
      </c>
      <c r="E85" s="60">
        <f>IF(SUM('Test Sample Data'!E$3:E$98)&gt;10,IF(AND(ISNUMBER('Test Sample Data'!E84),'Test Sample Data'!E84&lt;$B$1, 'Test Sample Data'!E84&gt;0),'Test Sample Data'!E84,$B$1),"")</f>
        <v>30.24</v>
      </c>
      <c r="F85" s="60">
        <f>IF(SUM('Test Sample Data'!F$3:F$98)&gt;10,IF(AND(ISNUMBER('Test Sample Data'!F84),'Test Sample Data'!F84&lt;$B$1, 'Test Sample Data'!F84&gt;0),'Test Sample Data'!F84,$B$1),"")</f>
        <v>30.1</v>
      </c>
      <c r="G85" s="60" t="str">
        <f>IF(SUM('Test Sample Data'!G$3:G$98)&gt;10,IF(AND(ISNUMBER('Test Sample Data'!G84),'Test Sample Data'!G84&lt;$B$1, 'Test Sample Data'!G84&gt;0),'Test Sample Data'!G84,$B$1),"")</f>
        <v/>
      </c>
      <c r="H85" s="60" t="str">
        <f>IF(SUM('Test Sample Data'!H$3:H$98)&gt;10,IF(AND(ISNUMBER('Test Sample Data'!H84),'Test Sample Data'!H84&lt;$B$1, 'Test Sample Data'!H84&gt;0),'Test Sample Data'!H84,$B$1),"")</f>
        <v/>
      </c>
      <c r="I85" s="60" t="str">
        <f>IF(SUM('Test Sample Data'!I$3:I$98)&gt;10,IF(AND(ISNUMBER('Test Sample Data'!I84),'Test Sample Data'!I84&lt;$B$1, 'Test Sample Data'!I84&gt;0),'Test Sample Data'!I84,$B$1),"")</f>
        <v/>
      </c>
      <c r="J85" s="60" t="str">
        <f>IF(SUM('Test Sample Data'!J$3:J$98)&gt;10,IF(AND(ISNUMBER('Test Sample Data'!J84),'Test Sample Data'!J84&lt;$B$1, 'Test Sample Data'!J84&gt;0),'Test Sample Data'!J84,$B$1),"")</f>
        <v/>
      </c>
      <c r="K85" s="60" t="str">
        <f>IF(SUM('Test Sample Data'!K$3:K$98)&gt;10,IF(AND(ISNUMBER('Test Sample Data'!K84),'Test Sample Data'!K84&lt;$B$1, 'Test Sample Data'!K84&gt;0),'Test Sample Data'!K84,$B$1),"")</f>
        <v/>
      </c>
      <c r="L85" s="60" t="str">
        <f>IF(SUM('Test Sample Data'!L$3:L$98)&gt;10,IF(AND(ISNUMBER('Test Sample Data'!L84),'Test Sample Data'!L84&lt;$B$1, 'Test Sample Data'!L84&gt;0),'Test Sample Data'!L84,$B$1),"")</f>
        <v/>
      </c>
      <c r="M85" s="60" t="str">
        <f>IF(SUM('Test Sample Data'!M$3:M$98)&gt;10,IF(AND(ISNUMBER('Test Sample Data'!M84),'Test Sample Data'!M84&lt;$B$1, 'Test Sample Data'!M84&gt;0),'Test Sample Data'!M84,$B$1),"")</f>
        <v/>
      </c>
      <c r="N85" s="60" t="str">
        <f>'Gene Table'!D84</f>
        <v>NM_000771</v>
      </c>
      <c r="O85" s="57" t="s">
        <v>1827</v>
      </c>
      <c r="P85" s="60">
        <f>IF(SUM('Control Sample Data'!D$3:D$98)&gt;10,IF(AND(ISNUMBER('Control Sample Data'!D84),'Control Sample Data'!D84&lt;$B$1, 'Control Sample Data'!D84&gt;0),'Control Sample Data'!D84,$B$1),"")</f>
        <v>32.22</v>
      </c>
      <c r="Q85" s="60">
        <f>IF(SUM('Control Sample Data'!E$3:E$98)&gt;10,IF(AND(ISNUMBER('Control Sample Data'!E84),'Control Sample Data'!E84&lt;$B$1, 'Control Sample Data'!E84&gt;0),'Control Sample Data'!E84,$B$1),"")</f>
        <v>32.340000000000003</v>
      </c>
      <c r="R85" s="60">
        <f>IF(SUM('Control Sample Data'!F$3:F$98)&gt;10,IF(AND(ISNUMBER('Control Sample Data'!F84),'Control Sample Data'!F84&lt;$B$1, 'Control Sample Data'!F84&gt;0),'Control Sample Data'!F84,$B$1),"")</f>
        <v>32.46</v>
      </c>
      <c r="S85" s="60" t="str">
        <f>IF(SUM('Control Sample Data'!G$3:G$98)&gt;10,IF(AND(ISNUMBER('Control Sample Data'!G84),'Control Sample Data'!G84&lt;$B$1, 'Control Sample Data'!G84&gt;0),'Control Sample Data'!G84,$B$1),"")</f>
        <v/>
      </c>
      <c r="T85" s="60" t="str">
        <f>IF(SUM('Control Sample Data'!H$3:H$98)&gt;10,IF(AND(ISNUMBER('Control Sample Data'!H84),'Control Sample Data'!H84&lt;$B$1, 'Control Sample Data'!H84&gt;0),'Control Sample Data'!H84,$B$1),"")</f>
        <v/>
      </c>
      <c r="U85" s="60" t="str">
        <f>IF(SUM('Control Sample Data'!I$3:I$98)&gt;10,IF(AND(ISNUMBER('Control Sample Data'!I84),'Control Sample Data'!I84&lt;$B$1, 'Control Sample Data'!I84&gt;0),'Control Sample Data'!I84,$B$1),"")</f>
        <v/>
      </c>
      <c r="V85" s="60" t="str">
        <f>IF(SUM('Control Sample Data'!J$3:J$98)&gt;10,IF(AND(ISNUMBER('Control Sample Data'!J84),'Control Sample Data'!J84&lt;$B$1, 'Control Sample Data'!J84&gt;0),'Control Sample Data'!J84,$B$1),"")</f>
        <v/>
      </c>
      <c r="W85" s="60" t="str">
        <f>IF(SUM('Control Sample Data'!K$3:K$98)&gt;10,IF(AND(ISNUMBER('Control Sample Data'!K84),'Control Sample Data'!K84&lt;$B$1, 'Control Sample Data'!K84&gt;0),'Control Sample Data'!K84,$B$1),"")</f>
        <v/>
      </c>
      <c r="X85" s="60" t="str">
        <f>IF(SUM('Control Sample Data'!L$3:L$98)&gt;10,IF(AND(ISNUMBER('Control Sample Data'!L84),'Control Sample Data'!L84&lt;$B$1, 'Control Sample Data'!L84&gt;0),'Control Sample Data'!L84,$B$1),"")</f>
        <v/>
      </c>
      <c r="Y85" s="60" t="str">
        <f>IF(SUM('Control Sample Data'!M$3:M$98)&gt;10,IF(AND(ISNUMBER('Control Sample Data'!M84),'Control Sample Data'!M84&lt;$B$1, 'Control Sample Data'!M84&gt;0),'Control Sample Data'!M84,$B$1),"")</f>
        <v/>
      </c>
      <c r="AT85" s="74">
        <f t="shared" si="64"/>
        <v>7.0600000000000023</v>
      </c>
      <c r="AU85" s="74">
        <f t="shared" si="65"/>
        <v>7.0949999999999989</v>
      </c>
      <c r="AV85" s="74">
        <f t="shared" si="66"/>
        <v>6.9400000000000013</v>
      </c>
      <c r="AW85" s="74" t="str">
        <f t="shared" si="67"/>
        <v/>
      </c>
      <c r="AX85" s="74" t="str">
        <f t="shared" si="68"/>
        <v/>
      </c>
      <c r="AY85" s="74" t="str">
        <f t="shared" si="69"/>
        <v/>
      </c>
      <c r="AZ85" s="74" t="str">
        <f t="shared" si="70"/>
        <v/>
      </c>
      <c r="BA85" s="74" t="str">
        <f t="shared" si="71"/>
        <v/>
      </c>
      <c r="BB85" s="74" t="str">
        <f t="shared" si="72"/>
        <v/>
      </c>
      <c r="BC85" s="74" t="str">
        <f t="shared" si="73"/>
        <v/>
      </c>
      <c r="BD85" s="74">
        <f t="shared" si="74"/>
        <v>7.9433333333333316</v>
      </c>
      <c r="BE85" s="74">
        <f t="shared" si="75"/>
        <v>8.0316666666666698</v>
      </c>
      <c r="BF85" s="74">
        <f t="shared" si="76"/>
        <v>8.0549999999999997</v>
      </c>
      <c r="BG85" s="74" t="str">
        <f t="shared" si="77"/>
        <v/>
      </c>
      <c r="BH85" s="74" t="str">
        <f t="shared" si="78"/>
        <v/>
      </c>
      <c r="BI85" s="74" t="str">
        <f t="shared" si="79"/>
        <v/>
      </c>
      <c r="BJ85" s="74" t="str">
        <f t="shared" si="80"/>
        <v/>
      </c>
      <c r="BK85" s="74" t="str">
        <f t="shared" si="81"/>
        <v/>
      </c>
      <c r="BL85" s="74" t="str">
        <f t="shared" si="82"/>
        <v/>
      </c>
      <c r="BM85" s="74" t="str">
        <f t="shared" si="83"/>
        <v/>
      </c>
      <c r="BN85" s="62">
        <f t="shared" si="84"/>
        <v>7.0316666666666672</v>
      </c>
      <c r="BO85" s="62">
        <f t="shared" si="85"/>
        <v>8.01</v>
      </c>
      <c r="BP85" s="9">
        <f t="shared" si="86"/>
        <v>7.4942509322286181E-3</v>
      </c>
      <c r="BQ85" s="9">
        <f t="shared" si="87"/>
        <v>7.3146269330819766E-3</v>
      </c>
      <c r="BR85" s="9">
        <f t="shared" si="88"/>
        <v>8.1442637565712541E-3</v>
      </c>
      <c r="BS85" s="9" t="str">
        <f t="shared" si="89"/>
        <v/>
      </c>
      <c r="BT85" s="9" t="str">
        <f t="shared" si="90"/>
        <v/>
      </c>
      <c r="BU85" s="9" t="str">
        <f t="shared" si="91"/>
        <v/>
      </c>
      <c r="BV85" s="9" t="str">
        <f t="shared" si="92"/>
        <v/>
      </c>
      <c r="BW85" s="9" t="str">
        <f t="shared" si="93"/>
        <v/>
      </c>
      <c r="BX85" s="9" t="str">
        <f t="shared" si="94"/>
        <v/>
      </c>
      <c r="BY85" s="9" t="str">
        <f t="shared" si="95"/>
        <v/>
      </c>
      <c r="BZ85" s="9">
        <f t="shared" si="96"/>
        <v>4.0627341167518705E-3</v>
      </c>
      <c r="CA85" s="9">
        <f t="shared" si="97"/>
        <v>3.8214432820390574E-3</v>
      </c>
      <c r="CB85" s="9">
        <f t="shared" si="98"/>
        <v>3.7601345433662167E-3</v>
      </c>
      <c r="CC85" s="9" t="str">
        <f t="shared" si="99"/>
        <v/>
      </c>
      <c r="CD85" s="9" t="str">
        <f t="shared" si="100"/>
        <v/>
      </c>
      <c r="CE85" s="9" t="str">
        <f t="shared" si="101"/>
        <v/>
      </c>
      <c r="CF85" s="9" t="str">
        <f t="shared" si="102"/>
        <v/>
      </c>
      <c r="CG85" s="9" t="str">
        <f t="shared" si="103"/>
        <v/>
      </c>
      <c r="CH85" s="9" t="str">
        <f t="shared" si="104"/>
        <v/>
      </c>
      <c r="CI85" s="9" t="str">
        <f t="shared" si="105"/>
        <v/>
      </c>
    </row>
    <row r="86" spans="1:87">
      <c r="A86" s="188"/>
      <c r="B86" s="57" t="str">
        <f>IF('Gene Table'!D85="","",'Gene Table'!D85)</f>
        <v>NM_000104</v>
      </c>
      <c r="C86" s="57" t="s">
        <v>1828</v>
      </c>
      <c r="D86" s="60">
        <f>IF(SUM('Test Sample Data'!D$3:D$98)&gt;10,IF(AND(ISNUMBER('Test Sample Data'!D85),'Test Sample Data'!D85&lt;$B$1, 'Test Sample Data'!D85&gt;0),'Test Sample Data'!D85,$B$1),"")</f>
        <v>29</v>
      </c>
      <c r="E86" s="60">
        <f>IF(SUM('Test Sample Data'!E$3:E$98)&gt;10,IF(AND(ISNUMBER('Test Sample Data'!E85),'Test Sample Data'!E85&lt;$B$1, 'Test Sample Data'!E85&gt;0),'Test Sample Data'!E85,$B$1),"")</f>
        <v>29.12</v>
      </c>
      <c r="F86" s="60">
        <f>IF(SUM('Test Sample Data'!F$3:F$98)&gt;10,IF(AND(ISNUMBER('Test Sample Data'!F85),'Test Sample Data'!F85&lt;$B$1, 'Test Sample Data'!F85&gt;0),'Test Sample Data'!F85,$B$1),"")</f>
        <v>28.97</v>
      </c>
      <c r="G86" s="60" t="str">
        <f>IF(SUM('Test Sample Data'!G$3:G$98)&gt;10,IF(AND(ISNUMBER('Test Sample Data'!G85),'Test Sample Data'!G85&lt;$B$1, 'Test Sample Data'!G85&gt;0),'Test Sample Data'!G85,$B$1),"")</f>
        <v/>
      </c>
      <c r="H86" s="60" t="str">
        <f>IF(SUM('Test Sample Data'!H$3:H$98)&gt;10,IF(AND(ISNUMBER('Test Sample Data'!H85),'Test Sample Data'!H85&lt;$B$1, 'Test Sample Data'!H85&gt;0),'Test Sample Data'!H85,$B$1),"")</f>
        <v/>
      </c>
      <c r="I86" s="60" t="str">
        <f>IF(SUM('Test Sample Data'!I$3:I$98)&gt;10,IF(AND(ISNUMBER('Test Sample Data'!I85),'Test Sample Data'!I85&lt;$B$1, 'Test Sample Data'!I85&gt;0),'Test Sample Data'!I85,$B$1),"")</f>
        <v/>
      </c>
      <c r="J86" s="60" t="str">
        <f>IF(SUM('Test Sample Data'!J$3:J$98)&gt;10,IF(AND(ISNUMBER('Test Sample Data'!J85),'Test Sample Data'!J85&lt;$B$1, 'Test Sample Data'!J85&gt;0),'Test Sample Data'!J85,$B$1),"")</f>
        <v/>
      </c>
      <c r="K86" s="60" t="str">
        <f>IF(SUM('Test Sample Data'!K$3:K$98)&gt;10,IF(AND(ISNUMBER('Test Sample Data'!K85),'Test Sample Data'!K85&lt;$B$1, 'Test Sample Data'!K85&gt;0),'Test Sample Data'!K85,$B$1),"")</f>
        <v/>
      </c>
      <c r="L86" s="60" t="str">
        <f>IF(SUM('Test Sample Data'!L$3:L$98)&gt;10,IF(AND(ISNUMBER('Test Sample Data'!L85),'Test Sample Data'!L85&lt;$B$1, 'Test Sample Data'!L85&gt;0),'Test Sample Data'!L85,$B$1),"")</f>
        <v/>
      </c>
      <c r="M86" s="60" t="str">
        <f>IF(SUM('Test Sample Data'!M$3:M$98)&gt;10,IF(AND(ISNUMBER('Test Sample Data'!M85),'Test Sample Data'!M85&lt;$B$1, 'Test Sample Data'!M85&gt;0),'Test Sample Data'!M85,$B$1),"")</f>
        <v/>
      </c>
      <c r="N86" s="60" t="str">
        <f>'Gene Table'!D85</f>
        <v>NM_000104</v>
      </c>
      <c r="O86" s="57" t="s">
        <v>1828</v>
      </c>
      <c r="P86" s="60">
        <f>IF(SUM('Control Sample Data'!D$3:D$98)&gt;10,IF(AND(ISNUMBER('Control Sample Data'!D85),'Control Sample Data'!D85&lt;$B$1, 'Control Sample Data'!D85&gt;0),'Control Sample Data'!D85,$B$1),"")</f>
        <v>28.69</v>
      </c>
      <c r="Q86" s="60">
        <f>IF(SUM('Control Sample Data'!E$3:E$98)&gt;10,IF(AND(ISNUMBER('Control Sample Data'!E85),'Control Sample Data'!E85&lt;$B$1, 'Control Sample Data'!E85&gt;0),'Control Sample Data'!E85,$B$1),"")</f>
        <v>28.99</v>
      </c>
      <c r="R86" s="60">
        <f>IF(SUM('Control Sample Data'!F$3:F$98)&gt;10,IF(AND(ISNUMBER('Control Sample Data'!F85),'Control Sample Data'!F85&lt;$B$1, 'Control Sample Data'!F85&gt;0),'Control Sample Data'!F85,$B$1),"")</f>
        <v>29.19</v>
      </c>
      <c r="S86" s="60" t="str">
        <f>IF(SUM('Control Sample Data'!G$3:G$98)&gt;10,IF(AND(ISNUMBER('Control Sample Data'!G85),'Control Sample Data'!G85&lt;$B$1, 'Control Sample Data'!G85&gt;0),'Control Sample Data'!G85,$B$1),"")</f>
        <v/>
      </c>
      <c r="T86" s="60" t="str">
        <f>IF(SUM('Control Sample Data'!H$3:H$98)&gt;10,IF(AND(ISNUMBER('Control Sample Data'!H85),'Control Sample Data'!H85&lt;$B$1, 'Control Sample Data'!H85&gt;0),'Control Sample Data'!H85,$B$1),"")</f>
        <v/>
      </c>
      <c r="U86" s="60" t="str">
        <f>IF(SUM('Control Sample Data'!I$3:I$98)&gt;10,IF(AND(ISNUMBER('Control Sample Data'!I85),'Control Sample Data'!I85&lt;$B$1, 'Control Sample Data'!I85&gt;0),'Control Sample Data'!I85,$B$1),"")</f>
        <v/>
      </c>
      <c r="V86" s="60" t="str">
        <f>IF(SUM('Control Sample Data'!J$3:J$98)&gt;10,IF(AND(ISNUMBER('Control Sample Data'!J85),'Control Sample Data'!J85&lt;$B$1, 'Control Sample Data'!J85&gt;0),'Control Sample Data'!J85,$B$1),"")</f>
        <v/>
      </c>
      <c r="W86" s="60" t="str">
        <f>IF(SUM('Control Sample Data'!K$3:K$98)&gt;10,IF(AND(ISNUMBER('Control Sample Data'!K85),'Control Sample Data'!K85&lt;$B$1, 'Control Sample Data'!K85&gt;0),'Control Sample Data'!K85,$B$1),"")</f>
        <v/>
      </c>
      <c r="X86" s="60" t="str">
        <f>IF(SUM('Control Sample Data'!L$3:L$98)&gt;10,IF(AND(ISNUMBER('Control Sample Data'!L85),'Control Sample Data'!L85&lt;$B$1, 'Control Sample Data'!L85&gt;0),'Control Sample Data'!L85,$B$1),"")</f>
        <v/>
      </c>
      <c r="Y86" s="60" t="str">
        <f>IF(SUM('Control Sample Data'!M$3:M$98)&gt;10,IF(AND(ISNUMBER('Control Sample Data'!M85),'Control Sample Data'!M85&lt;$B$1, 'Control Sample Data'!M85&gt;0),'Control Sample Data'!M85,$B$1),"")</f>
        <v/>
      </c>
      <c r="AT86" s="74">
        <f t="shared" si="64"/>
        <v>5.9400000000000013</v>
      </c>
      <c r="AU86" s="74">
        <f t="shared" si="65"/>
        <v>5.9750000000000014</v>
      </c>
      <c r="AV86" s="74">
        <f t="shared" si="66"/>
        <v>5.8099999999999987</v>
      </c>
      <c r="AW86" s="74" t="str">
        <f t="shared" si="67"/>
        <v/>
      </c>
      <c r="AX86" s="74" t="str">
        <f t="shared" si="68"/>
        <v/>
      </c>
      <c r="AY86" s="74" t="str">
        <f t="shared" si="69"/>
        <v/>
      </c>
      <c r="AZ86" s="74" t="str">
        <f t="shared" si="70"/>
        <v/>
      </c>
      <c r="BA86" s="74" t="str">
        <f t="shared" si="71"/>
        <v/>
      </c>
      <c r="BB86" s="74" t="str">
        <f t="shared" si="72"/>
        <v/>
      </c>
      <c r="BC86" s="74" t="str">
        <f t="shared" si="73"/>
        <v/>
      </c>
      <c r="BD86" s="74">
        <f t="shared" si="74"/>
        <v>4.413333333333334</v>
      </c>
      <c r="BE86" s="74">
        <f t="shared" si="75"/>
        <v>4.6816666666666649</v>
      </c>
      <c r="BF86" s="74">
        <f t="shared" si="76"/>
        <v>4.7850000000000001</v>
      </c>
      <c r="BG86" s="74" t="str">
        <f t="shared" si="77"/>
        <v/>
      </c>
      <c r="BH86" s="74" t="str">
        <f t="shared" si="78"/>
        <v/>
      </c>
      <c r="BI86" s="74" t="str">
        <f t="shared" si="79"/>
        <v/>
      </c>
      <c r="BJ86" s="74" t="str">
        <f t="shared" si="80"/>
        <v/>
      </c>
      <c r="BK86" s="74" t="str">
        <f t="shared" si="81"/>
        <v/>
      </c>
      <c r="BL86" s="74" t="str">
        <f t="shared" si="82"/>
        <v/>
      </c>
      <c r="BM86" s="74" t="str">
        <f t="shared" si="83"/>
        <v/>
      </c>
      <c r="BN86" s="62">
        <f t="shared" si="84"/>
        <v>5.9083333333333341</v>
      </c>
      <c r="BO86" s="62">
        <f t="shared" si="85"/>
        <v>4.626666666666666</v>
      </c>
      <c r="BP86" s="9">
        <f t="shared" si="86"/>
        <v>1.6288527513142512E-2</v>
      </c>
      <c r="BQ86" s="9">
        <f t="shared" si="87"/>
        <v>1.5898120189104456E-2</v>
      </c>
      <c r="BR86" s="9">
        <f t="shared" si="88"/>
        <v>1.7824433060444136E-2</v>
      </c>
      <c r="BS86" s="9" t="str">
        <f t="shared" si="89"/>
        <v/>
      </c>
      <c r="BT86" s="9" t="str">
        <f t="shared" si="90"/>
        <v/>
      </c>
      <c r="BU86" s="9" t="str">
        <f t="shared" si="91"/>
        <v/>
      </c>
      <c r="BV86" s="9" t="str">
        <f t="shared" si="92"/>
        <v/>
      </c>
      <c r="BW86" s="9" t="str">
        <f t="shared" si="93"/>
        <v/>
      </c>
      <c r="BX86" s="9" t="str">
        <f t="shared" si="94"/>
        <v/>
      </c>
      <c r="BY86" s="9" t="str">
        <f t="shared" si="95"/>
        <v/>
      </c>
      <c r="BZ86" s="9">
        <f t="shared" si="96"/>
        <v>4.6930403238586542E-2</v>
      </c>
      <c r="CA86" s="9">
        <f t="shared" si="97"/>
        <v>3.8965289174565598E-2</v>
      </c>
      <c r="CB86" s="9">
        <f t="shared" si="98"/>
        <v>3.6271997324491254E-2</v>
      </c>
      <c r="CC86" s="9" t="str">
        <f t="shared" si="99"/>
        <v/>
      </c>
      <c r="CD86" s="9" t="str">
        <f t="shared" si="100"/>
        <v/>
      </c>
      <c r="CE86" s="9" t="str">
        <f t="shared" si="101"/>
        <v/>
      </c>
      <c r="CF86" s="9" t="str">
        <f t="shared" si="102"/>
        <v/>
      </c>
      <c r="CG86" s="9" t="str">
        <f t="shared" si="103"/>
        <v/>
      </c>
      <c r="CH86" s="9" t="str">
        <f t="shared" si="104"/>
        <v/>
      </c>
      <c r="CI86" s="9" t="str">
        <f t="shared" si="105"/>
        <v/>
      </c>
    </row>
    <row r="87" spans="1:87">
      <c r="A87" s="188"/>
      <c r="B87" s="57" t="str">
        <f>IF('Gene Table'!D86="","",'Gene Table'!D86)</f>
        <v>NM_000669</v>
      </c>
      <c r="C87" s="57" t="s">
        <v>1829</v>
      </c>
      <c r="D87" s="60">
        <f>IF(SUM('Test Sample Data'!D$3:D$98)&gt;10,IF(AND(ISNUMBER('Test Sample Data'!D86),'Test Sample Data'!D86&lt;$B$1, 'Test Sample Data'!D86&gt;0),'Test Sample Data'!D86,$B$1),"")</f>
        <v>24.62</v>
      </c>
      <c r="E87" s="60">
        <f>IF(SUM('Test Sample Data'!E$3:E$98)&gt;10,IF(AND(ISNUMBER('Test Sample Data'!E86),'Test Sample Data'!E86&lt;$B$1, 'Test Sample Data'!E86&gt;0),'Test Sample Data'!E86,$B$1),"")</f>
        <v>24.63</v>
      </c>
      <c r="F87" s="60">
        <f>IF(SUM('Test Sample Data'!F$3:F$98)&gt;10,IF(AND(ISNUMBER('Test Sample Data'!F86),'Test Sample Data'!F86&lt;$B$1, 'Test Sample Data'!F86&gt;0),'Test Sample Data'!F86,$B$1),"")</f>
        <v>24.76</v>
      </c>
      <c r="G87" s="60" t="str">
        <f>IF(SUM('Test Sample Data'!G$3:G$98)&gt;10,IF(AND(ISNUMBER('Test Sample Data'!G86),'Test Sample Data'!G86&lt;$B$1, 'Test Sample Data'!G86&gt;0),'Test Sample Data'!G86,$B$1),"")</f>
        <v/>
      </c>
      <c r="H87" s="60" t="str">
        <f>IF(SUM('Test Sample Data'!H$3:H$98)&gt;10,IF(AND(ISNUMBER('Test Sample Data'!H86),'Test Sample Data'!H86&lt;$B$1, 'Test Sample Data'!H86&gt;0),'Test Sample Data'!H86,$B$1),"")</f>
        <v/>
      </c>
      <c r="I87" s="60" t="str">
        <f>IF(SUM('Test Sample Data'!I$3:I$98)&gt;10,IF(AND(ISNUMBER('Test Sample Data'!I86),'Test Sample Data'!I86&lt;$B$1, 'Test Sample Data'!I86&gt;0),'Test Sample Data'!I86,$B$1),"")</f>
        <v/>
      </c>
      <c r="J87" s="60" t="str">
        <f>IF(SUM('Test Sample Data'!J$3:J$98)&gt;10,IF(AND(ISNUMBER('Test Sample Data'!J86),'Test Sample Data'!J86&lt;$B$1, 'Test Sample Data'!J86&gt;0),'Test Sample Data'!J86,$B$1),"")</f>
        <v/>
      </c>
      <c r="K87" s="60" t="str">
        <f>IF(SUM('Test Sample Data'!K$3:K$98)&gt;10,IF(AND(ISNUMBER('Test Sample Data'!K86),'Test Sample Data'!K86&lt;$B$1, 'Test Sample Data'!K86&gt;0),'Test Sample Data'!K86,$B$1),"")</f>
        <v/>
      </c>
      <c r="L87" s="60" t="str">
        <f>IF(SUM('Test Sample Data'!L$3:L$98)&gt;10,IF(AND(ISNUMBER('Test Sample Data'!L86),'Test Sample Data'!L86&lt;$B$1, 'Test Sample Data'!L86&gt;0),'Test Sample Data'!L86,$B$1),"")</f>
        <v/>
      </c>
      <c r="M87" s="60" t="str">
        <f>IF(SUM('Test Sample Data'!M$3:M$98)&gt;10,IF(AND(ISNUMBER('Test Sample Data'!M86),'Test Sample Data'!M86&lt;$B$1, 'Test Sample Data'!M86&gt;0),'Test Sample Data'!M86,$B$1),"")</f>
        <v/>
      </c>
      <c r="N87" s="60" t="str">
        <f>'Gene Table'!D86</f>
        <v>NM_000669</v>
      </c>
      <c r="O87" s="57" t="s">
        <v>1829</v>
      </c>
      <c r="P87" s="60">
        <f>IF(SUM('Control Sample Data'!D$3:D$98)&gt;10,IF(AND(ISNUMBER('Control Sample Data'!D86),'Control Sample Data'!D86&lt;$B$1, 'Control Sample Data'!D86&gt;0),'Control Sample Data'!D86,$B$1),"")</f>
        <v>26.38</v>
      </c>
      <c r="Q87" s="60">
        <f>IF(SUM('Control Sample Data'!E$3:E$98)&gt;10,IF(AND(ISNUMBER('Control Sample Data'!E86),'Control Sample Data'!E86&lt;$B$1, 'Control Sample Data'!E86&gt;0),'Control Sample Data'!E86,$B$1),"")</f>
        <v>26.67</v>
      </c>
      <c r="R87" s="60">
        <f>IF(SUM('Control Sample Data'!F$3:F$98)&gt;10,IF(AND(ISNUMBER('Control Sample Data'!F86),'Control Sample Data'!F86&lt;$B$1, 'Control Sample Data'!F86&gt;0),'Control Sample Data'!F86,$B$1),"")</f>
        <v>26.62</v>
      </c>
      <c r="S87" s="60" t="str">
        <f>IF(SUM('Control Sample Data'!G$3:G$98)&gt;10,IF(AND(ISNUMBER('Control Sample Data'!G86),'Control Sample Data'!G86&lt;$B$1, 'Control Sample Data'!G86&gt;0),'Control Sample Data'!G86,$B$1),"")</f>
        <v/>
      </c>
      <c r="T87" s="60" t="str">
        <f>IF(SUM('Control Sample Data'!H$3:H$98)&gt;10,IF(AND(ISNUMBER('Control Sample Data'!H86),'Control Sample Data'!H86&lt;$B$1, 'Control Sample Data'!H86&gt;0),'Control Sample Data'!H86,$B$1),"")</f>
        <v/>
      </c>
      <c r="U87" s="60" t="str">
        <f>IF(SUM('Control Sample Data'!I$3:I$98)&gt;10,IF(AND(ISNUMBER('Control Sample Data'!I86),'Control Sample Data'!I86&lt;$B$1, 'Control Sample Data'!I86&gt;0),'Control Sample Data'!I86,$B$1),"")</f>
        <v/>
      </c>
      <c r="V87" s="60" t="str">
        <f>IF(SUM('Control Sample Data'!J$3:J$98)&gt;10,IF(AND(ISNUMBER('Control Sample Data'!J86),'Control Sample Data'!J86&lt;$B$1, 'Control Sample Data'!J86&gt;0),'Control Sample Data'!J86,$B$1),"")</f>
        <v/>
      </c>
      <c r="W87" s="60" t="str">
        <f>IF(SUM('Control Sample Data'!K$3:K$98)&gt;10,IF(AND(ISNUMBER('Control Sample Data'!K86),'Control Sample Data'!K86&lt;$B$1, 'Control Sample Data'!K86&gt;0),'Control Sample Data'!K86,$B$1),"")</f>
        <v/>
      </c>
      <c r="X87" s="60" t="str">
        <f>IF(SUM('Control Sample Data'!L$3:L$98)&gt;10,IF(AND(ISNUMBER('Control Sample Data'!L86),'Control Sample Data'!L86&lt;$B$1, 'Control Sample Data'!L86&gt;0),'Control Sample Data'!L86,$B$1),"")</f>
        <v/>
      </c>
      <c r="Y87" s="60" t="str">
        <f>IF(SUM('Control Sample Data'!M$3:M$98)&gt;10,IF(AND(ISNUMBER('Control Sample Data'!M86),'Control Sample Data'!M86&lt;$B$1, 'Control Sample Data'!M86&gt;0),'Control Sample Data'!M86,$B$1),"")</f>
        <v/>
      </c>
      <c r="AT87" s="74">
        <f t="shared" si="64"/>
        <v>1.5600000000000023</v>
      </c>
      <c r="AU87" s="74">
        <f t="shared" si="65"/>
        <v>1.4849999999999994</v>
      </c>
      <c r="AV87" s="74">
        <f t="shared" si="66"/>
        <v>1.6000000000000014</v>
      </c>
      <c r="AW87" s="74" t="str">
        <f t="shared" si="67"/>
        <v/>
      </c>
      <c r="AX87" s="74" t="str">
        <f t="shared" si="68"/>
        <v/>
      </c>
      <c r="AY87" s="74" t="str">
        <f t="shared" si="69"/>
        <v/>
      </c>
      <c r="AZ87" s="74" t="str">
        <f t="shared" si="70"/>
        <v/>
      </c>
      <c r="BA87" s="74" t="str">
        <f t="shared" si="71"/>
        <v/>
      </c>
      <c r="BB87" s="74" t="str">
        <f t="shared" si="72"/>
        <v/>
      </c>
      <c r="BC87" s="74" t="str">
        <f t="shared" si="73"/>
        <v/>
      </c>
      <c r="BD87" s="74">
        <f t="shared" si="74"/>
        <v>2.1033333333333317</v>
      </c>
      <c r="BE87" s="74">
        <f t="shared" si="75"/>
        <v>2.3616666666666681</v>
      </c>
      <c r="BF87" s="74">
        <f t="shared" si="76"/>
        <v>2.2149999999999999</v>
      </c>
      <c r="BG87" s="74" t="str">
        <f t="shared" si="77"/>
        <v/>
      </c>
      <c r="BH87" s="74" t="str">
        <f t="shared" si="78"/>
        <v/>
      </c>
      <c r="BI87" s="74" t="str">
        <f t="shared" si="79"/>
        <v/>
      </c>
      <c r="BJ87" s="74" t="str">
        <f t="shared" si="80"/>
        <v/>
      </c>
      <c r="BK87" s="74" t="str">
        <f t="shared" si="81"/>
        <v/>
      </c>
      <c r="BL87" s="74" t="str">
        <f t="shared" si="82"/>
        <v/>
      </c>
      <c r="BM87" s="74" t="str">
        <f t="shared" si="83"/>
        <v/>
      </c>
      <c r="BN87" s="62">
        <f t="shared" si="84"/>
        <v>1.5483333333333344</v>
      </c>
      <c r="BO87" s="62">
        <f t="shared" si="85"/>
        <v>2.2266666666666666</v>
      </c>
      <c r="BP87" s="9">
        <f t="shared" si="86"/>
        <v>0.33915108186191745</v>
      </c>
      <c r="BQ87" s="9">
        <f t="shared" si="87"/>
        <v>0.35724853493527342</v>
      </c>
      <c r="BR87" s="9">
        <f t="shared" si="88"/>
        <v>0.32987697769322327</v>
      </c>
      <c r="BS87" s="9" t="str">
        <f t="shared" si="89"/>
        <v/>
      </c>
      <c r="BT87" s="9" t="str">
        <f t="shared" si="90"/>
        <v/>
      </c>
      <c r="BU87" s="9" t="str">
        <f t="shared" si="91"/>
        <v/>
      </c>
      <c r="BV87" s="9" t="str">
        <f t="shared" si="92"/>
        <v/>
      </c>
      <c r="BW87" s="9" t="str">
        <f t="shared" si="93"/>
        <v/>
      </c>
      <c r="BX87" s="9" t="str">
        <f t="shared" si="94"/>
        <v/>
      </c>
      <c r="BY87" s="9" t="str">
        <f t="shared" si="95"/>
        <v/>
      </c>
      <c r="BZ87" s="9">
        <f t="shared" si="96"/>
        <v>0.23271992902446956</v>
      </c>
      <c r="CA87" s="9">
        <f t="shared" si="97"/>
        <v>0.19456624329358155</v>
      </c>
      <c r="CB87" s="9">
        <f t="shared" si="98"/>
        <v>0.21538653992800427</v>
      </c>
      <c r="CC87" s="9" t="str">
        <f t="shared" si="99"/>
        <v/>
      </c>
      <c r="CD87" s="9" t="str">
        <f t="shared" si="100"/>
        <v/>
      </c>
      <c r="CE87" s="9" t="str">
        <f t="shared" si="101"/>
        <v/>
      </c>
      <c r="CF87" s="9" t="str">
        <f t="shared" si="102"/>
        <v/>
      </c>
      <c r="CG87" s="9" t="str">
        <f t="shared" si="103"/>
        <v/>
      </c>
      <c r="CH87" s="9" t="str">
        <f t="shared" si="104"/>
        <v/>
      </c>
      <c r="CI87" s="9" t="str">
        <f t="shared" si="105"/>
        <v/>
      </c>
    </row>
    <row r="88" spans="1:87">
      <c r="A88" s="188"/>
      <c r="B88" s="57" t="str">
        <f>IF('Gene Table'!D87="","",'Gene Table'!D87)</f>
        <v>HGDC</v>
      </c>
      <c r="C88" s="57" t="s">
        <v>1830</v>
      </c>
      <c r="D88" s="60">
        <f>IF(SUM('Test Sample Data'!D$3:D$98)&gt;10,IF(AND(ISNUMBER('Test Sample Data'!D87),'Test Sample Data'!D87&lt;$B$1, 'Test Sample Data'!D87&gt;0),'Test Sample Data'!D87,$B$1),"")</f>
        <v>16.75</v>
      </c>
      <c r="E88" s="60">
        <f>IF(SUM('Test Sample Data'!E$3:E$98)&gt;10,IF(AND(ISNUMBER('Test Sample Data'!E87),'Test Sample Data'!E87&lt;$B$1, 'Test Sample Data'!E87&gt;0),'Test Sample Data'!E87,$B$1),"")</f>
        <v>16.809999999999999</v>
      </c>
      <c r="F88" s="60">
        <f>IF(SUM('Test Sample Data'!F$3:F$98)&gt;10,IF(AND(ISNUMBER('Test Sample Data'!F87),'Test Sample Data'!F87&lt;$B$1, 'Test Sample Data'!F87&gt;0),'Test Sample Data'!F87,$B$1),"")</f>
        <v>16.899999999999999</v>
      </c>
      <c r="G88" s="60" t="str">
        <f>IF(SUM('Test Sample Data'!G$3:G$98)&gt;10,IF(AND(ISNUMBER('Test Sample Data'!G87),'Test Sample Data'!G87&lt;$B$1, 'Test Sample Data'!G87&gt;0),'Test Sample Data'!G87,$B$1),"")</f>
        <v/>
      </c>
      <c r="H88" s="60" t="str">
        <f>IF(SUM('Test Sample Data'!H$3:H$98)&gt;10,IF(AND(ISNUMBER('Test Sample Data'!H87),'Test Sample Data'!H87&lt;$B$1, 'Test Sample Data'!H87&gt;0),'Test Sample Data'!H87,$B$1),"")</f>
        <v/>
      </c>
      <c r="I88" s="60" t="str">
        <f>IF(SUM('Test Sample Data'!I$3:I$98)&gt;10,IF(AND(ISNUMBER('Test Sample Data'!I87),'Test Sample Data'!I87&lt;$B$1, 'Test Sample Data'!I87&gt;0),'Test Sample Data'!I87,$B$1),"")</f>
        <v/>
      </c>
      <c r="J88" s="60" t="str">
        <f>IF(SUM('Test Sample Data'!J$3:J$98)&gt;10,IF(AND(ISNUMBER('Test Sample Data'!J87),'Test Sample Data'!J87&lt;$B$1, 'Test Sample Data'!J87&gt;0),'Test Sample Data'!J87,$B$1),"")</f>
        <v/>
      </c>
      <c r="K88" s="60" t="str">
        <f>IF(SUM('Test Sample Data'!K$3:K$98)&gt;10,IF(AND(ISNUMBER('Test Sample Data'!K87),'Test Sample Data'!K87&lt;$B$1, 'Test Sample Data'!K87&gt;0),'Test Sample Data'!K87,$B$1),"")</f>
        <v/>
      </c>
      <c r="L88" s="60" t="str">
        <f>IF(SUM('Test Sample Data'!L$3:L$98)&gt;10,IF(AND(ISNUMBER('Test Sample Data'!L87),'Test Sample Data'!L87&lt;$B$1, 'Test Sample Data'!L87&gt;0),'Test Sample Data'!L87,$B$1),"")</f>
        <v/>
      </c>
      <c r="M88" s="60" t="str">
        <f>IF(SUM('Test Sample Data'!M$3:M$98)&gt;10,IF(AND(ISNUMBER('Test Sample Data'!M87),'Test Sample Data'!M87&lt;$B$1, 'Test Sample Data'!M87&gt;0),'Test Sample Data'!M87,$B$1),"")</f>
        <v/>
      </c>
      <c r="N88" s="60" t="str">
        <f>'Gene Table'!D87</f>
        <v>HGDC</v>
      </c>
      <c r="O88" s="57" t="s">
        <v>1830</v>
      </c>
      <c r="P88" s="60">
        <f>IF(SUM('Control Sample Data'!D$3:D$98)&gt;10,IF(AND(ISNUMBER('Control Sample Data'!D87),'Control Sample Data'!D87&lt;$B$1, 'Control Sample Data'!D87&gt;0),'Control Sample Data'!D87,$B$1),"")</f>
        <v>19.73</v>
      </c>
      <c r="Q88" s="60">
        <f>IF(SUM('Control Sample Data'!E$3:E$98)&gt;10,IF(AND(ISNUMBER('Control Sample Data'!E87),'Control Sample Data'!E87&lt;$B$1, 'Control Sample Data'!E87&gt;0),'Control Sample Data'!E87,$B$1),"")</f>
        <v>19.760000000000002</v>
      </c>
      <c r="R88" s="60">
        <f>IF(SUM('Control Sample Data'!F$3:F$98)&gt;10,IF(AND(ISNUMBER('Control Sample Data'!F87),'Control Sample Data'!F87&lt;$B$1, 'Control Sample Data'!F87&gt;0),'Control Sample Data'!F87,$B$1),"")</f>
        <v>19.899999999999999</v>
      </c>
      <c r="S88" s="60" t="str">
        <f>IF(SUM('Control Sample Data'!G$3:G$98)&gt;10,IF(AND(ISNUMBER('Control Sample Data'!G87),'Control Sample Data'!G87&lt;$B$1, 'Control Sample Data'!G87&gt;0),'Control Sample Data'!G87,$B$1),"")</f>
        <v/>
      </c>
      <c r="T88" s="60" t="str">
        <f>IF(SUM('Control Sample Data'!H$3:H$98)&gt;10,IF(AND(ISNUMBER('Control Sample Data'!H87),'Control Sample Data'!H87&lt;$B$1, 'Control Sample Data'!H87&gt;0),'Control Sample Data'!H87,$B$1),"")</f>
        <v/>
      </c>
      <c r="U88" s="60" t="str">
        <f>IF(SUM('Control Sample Data'!I$3:I$98)&gt;10,IF(AND(ISNUMBER('Control Sample Data'!I87),'Control Sample Data'!I87&lt;$B$1, 'Control Sample Data'!I87&gt;0),'Control Sample Data'!I87,$B$1),"")</f>
        <v/>
      </c>
      <c r="V88" s="60" t="str">
        <f>IF(SUM('Control Sample Data'!J$3:J$98)&gt;10,IF(AND(ISNUMBER('Control Sample Data'!J87),'Control Sample Data'!J87&lt;$B$1, 'Control Sample Data'!J87&gt;0),'Control Sample Data'!J87,$B$1),"")</f>
        <v/>
      </c>
      <c r="W88" s="60" t="str">
        <f>IF(SUM('Control Sample Data'!K$3:K$98)&gt;10,IF(AND(ISNUMBER('Control Sample Data'!K87),'Control Sample Data'!K87&lt;$B$1, 'Control Sample Data'!K87&gt;0),'Control Sample Data'!K87,$B$1),"")</f>
        <v/>
      </c>
      <c r="X88" s="60" t="str">
        <f>IF(SUM('Control Sample Data'!L$3:L$98)&gt;10,IF(AND(ISNUMBER('Control Sample Data'!L87),'Control Sample Data'!L87&lt;$B$1, 'Control Sample Data'!L87&gt;0),'Control Sample Data'!L87,$B$1),"")</f>
        <v/>
      </c>
      <c r="Y88" s="60" t="str">
        <f>IF(SUM('Control Sample Data'!M$3:M$98)&gt;10,IF(AND(ISNUMBER('Control Sample Data'!M87),'Control Sample Data'!M87&lt;$B$1, 'Control Sample Data'!M87&gt;0),'Control Sample Data'!M87,$B$1),"")</f>
        <v/>
      </c>
      <c r="AT88" s="74">
        <f t="shared" si="64"/>
        <v>-6.3099999999999987</v>
      </c>
      <c r="AU88" s="74">
        <f t="shared" si="65"/>
        <v>-6.3350000000000009</v>
      </c>
      <c r="AV88" s="74">
        <f t="shared" si="66"/>
        <v>-6.2600000000000016</v>
      </c>
      <c r="AW88" s="74" t="str">
        <f t="shared" si="67"/>
        <v/>
      </c>
      <c r="AX88" s="74" t="str">
        <f t="shared" si="68"/>
        <v/>
      </c>
      <c r="AY88" s="74" t="str">
        <f t="shared" si="69"/>
        <v/>
      </c>
      <c r="AZ88" s="74" t="str">
        <f t="shared" si="70"/>
        <v/>
      </c>
      <c r="BA88" s="74" t="str">
        <f t="shared" si="71"/>
        <v/>
      </c>
      <c r="BB88" s="74" t="str">
        <f t="shared" si="72"/>
        <v/>
      </c>
      <c r="BC88" s="74" t="str">
        <f t="shared" si="73"/>
        <v/>
      </c>
      <c r="BD88" s="74">
        <f t="shared" si="74"/>
        <v>-4.5466666666666669</v>
      </c>
      <c r="BE88" s="74">
        <f t="shared" si="75"/>
        <v>-4.548333333333332</v>
      </c>
      <c r="BF88" s="74">
        <f t="shared" si="76"/>
        <v>-4.5050000000000026</v>
      </c>
      <c r="BG88" s="74" t="str">
        <f t="shared" si="77"/>
        <v/>
      </c>
      <c r="BH88" s="74" t="str">
        <f t="shared" si="78"/>
        <v/>
      </c>
      <c r="BI88" s="74" t="str">
        <f t="shared" si="79"/>
        <v/>
      </c>
      <c r="BJ88" s="74" t="str">
        <f t="shared" si="80"/>
        <v/>
      </c>
      <c r="BK88" s="74" t="str">
        <f t="shared" si="81"/>
        <v/>
      </c>
      <c r="BL88" s="74" t="str">
        <f t="shared" si="82"/>
        <v/>
      </c>
      <c r="BM88" s="74" t="str">
        <f t="shared" si="83"/>
        <v/>
      </c>
      <c r="BN88" s="62">
        <f t="shared" si="84"/>
        <v>-6.3016666666666667</v>
      </c>
      <c r="BO88" s="62">
        <f t="shared" si="85"/>
        <v>-4.5333333333333341</v>
      </c>
      <c r="BP88" s="9">
        <f t="shared" si="86"/>
        <v>79.341292796095061</v>
      </c>
      <c r="BQ88" s="9">
        <f t="shared" si="87"/>
        <v>80.728154165199982</v>
      </c>
      <c r="BR88" s="9">
        <f t="shared" si="88"/>
        <v>76.638637095611529</v>
      </c>
      <c r="BS88" s="9" t="str">
        <f t="shared" si="89"/>
        <v/>
      </c>
      <c r="BT88" s="9" t="str">
        <f t="shared" si="90"/>
        <v/>
      </c>
      <c r="BU88" s="9" t="str">
        <f t="shared" si="91"/>
        <v/>
      </c>
      <c r="BV88" s="9" t="str">
        <f t="shared" si="92"/>
        <v/>
      </c>
      <c r="BW88" s="9" t="str">
        <f t="shared" si="93"/>
        <v/>
      </c>
      <c r="BX88" s="9" t="str">
        <f t="shared" si="94"/>
        <v/>
      </c>
      <c r="BY88" s="9" t="str">
        <f t="shared" si="95"/>
        <v/>
      </c>
      <c r="BZ88" s="9">
        <f t="shared" si="96"/>
        <v>23.371309513761169</v>
      </c>
      <c r="CA88" s="9">
        <f t="shared" si="97"/>
        <v>23.398324710838789</v>
      </c>
      <c r="CB88" s="9">
        <f t="shared" si="98"/>
        <v>22.705973699206162</v>
      </c>
      <c r="CC88" s="9" t="str">
        <f t="shared" si="99"/>
        <v/>
      </c>
      <c r="CD88" s="9" t="str">
        <f t="shared" si="100"/>
        <v/>
      </c>
      <c r="CE88" s="9" t="str">
        <f t="shared" si="101"/>
        <v/>
      </c>
      <c r="CF88" s="9" t="str">
        <f t="shared" si="102"/>
        <v/>
      </c>
      <c r="CG88" s="9" t="str">
        <f t="shared" si="103"/>
        <v/>
      </c>
      <c r="CH88" s="9" t="str">
        <f t="shared" si="104"/>
        <v/>
      </c>
      <c r="CI88" s="9" t="str">
        <f t="shared" si="105"/>
        <v/>
      </c>
    </row>
    <row r="89" spans="1:87" ht="12.75" customHeight="1">
      <c r="A89" s="188"/>
      <c r="B89" s="57" t="str">
        <f>IF('Gene Table'!D88="","",'Gene Table'!D88)</f>
        <v>HGDC</v>
      </c>
      <c r="C89" s="57" t="s">
        <v>1831</v>
      </c>
      <c r="D89" s="60">
        <f>IF(SUM('Test Sample Data'!D$3:D$98)&gt;10,IF(AND(ISNUMBER('Test Sample Data'!D88),'Test Sample Data'!D88&lt;$B$1, 'Test Sample Data'!D88&gt;0),'Test Sample Data'!D88,$B$1),"")</f>
        <v>25.03</v>
      </c>
      <c r="E89" s="60">
        <f>IF(SUM('Test Sample Data'!E$3:E$98)&gt;10,IF(AND(ISNUMBER('Test Sample Data'!E88),'Test Sample Data'!E88&lt;$B$1, 'Test Sample Data'!E88&gt;0),'Test Sample Data'!E88,$B$1),"")</f>
        <v>25.05</v>
      </c>
      <c r="F89" s="60">
        <f>IF(SUM('Test Sample Data'!F$3:F$98)&gt;10,IF(AND(ISNUMBER('Test Sample Data'!F88),'Test Sample Data'!F88&lt;$B$1, 'Test Sample Data'!F88&gt;0),'Test Sample Data'!F88,$B$1),"")</f>
        <v>25.01</v>
      </c>
      <c r="G89" s="60" t="str">
        <f>IF(SUM('Test Sample Data'!G$3:G$98)&gt;10,IF(AND(ISNUMBER('Test Sample Data'!G88),'Test Sample Data'!G88&lt;$B$1, 'Test Sample Data'!G88&gt;0),'Test Sample Data'!G88,$B$1),"")</f>
        <v/>
      </c>
      <c r="H89" s="60" t="str">
        <f>IF(SUM('Test Sample Data'!H$3:H$98)&gt;10,IF(AND(ISNUMBER('Test Sample Data'!H88),'Test Sample Data'!H88&lt;$B$1, 'Test Sample Data'!H88&gt;0),'Test Sample Data'!H88,$B$1),"")</f>
        <v/>
      </c>
      <c r="I89" s="60" t="str">
        <f>IF(SUM('Test Sample Data'!I$3:I$98)&gt;10,IF(AND(ISNUMBER('Test Sample Data'!I88),'Test Sample Data'!I88&lt;$B$1, 'Test Sample Data'!I88&gt;0),'Test Sample Data'!I88,$B$1),"")</f>
        <v/>
      </c>
      <c r="J89" s="60" t="str">
        <f>IF(SUM('Test Sample Data'!J$3:J$98)&gt;10,IF(AND(ISNUMBER('Test Sample Data'!J88),'Test Sample Data'!J88&lt;$B$1, 'Test Sample Data'!J88&gt;0),'Test Sample Data'!J88,$B$1),"")</f>
        <v/>
      </c>
      <c r="K89" s="60" t="str">
        <f>IF(SUM('Test Sample Data'!K$3:K$98)&gt;10,IF(AND(ISNUMBER('Test Sample Data'!K88),'Test Sample Data'!K88&lt;$B$1, 'Test Sample Data'!K88&gt;0),'Test Sample Data'!K88,$B$1),"")</f>
        <v/>
      </c>
      <c r="L89" s="60" t="str">
        <f>IF(SUM('Test Sample Data'!L$3:L$98)&gt;10,IF(AND(ISNUMBER('Test Sample Data'!L88),'Test Sample Data'!L88&lt;$B$1, 'Test Sample Data'!L88&gt;0),'Test Sample Data'!L88,$B$1),"")</f>
        <v/>
      </c>
      <c r="M89" s="60" t="str">
        <f>IF(SUM('Test Sample Data'!M$3:M$98)&gt;10,IF(AND(ISNUMBER('Test Sample Data'!M88),'Test Sample Data'!M88&lt;$B$1, 'Test Sample Data'!M88&gt;0),'Test Sample Data'!M88,$B$1),"")</f>
        <v/>
      </c>
      <c r="N89" s="60" t="str">
        <f>'Gene Table'!D88</f>
        <v>HGDC</v>
      </c>
      <c r="O89" s="57" t="s">
        <v>1831</v>
      </c>
      <c r="P89" s="60">
        <f>IF(SUM('Control Sample Data'!D$3:D$98)&gt;10,IF(AND(ISNUMBER('Control Sample Data'!D88),'Control Sample Data'!D88&lt;$B$1, 'Control Sample Data'!D88&gt;0),'Control Sample Data'!D88,$B$1),"")</f>
        <v>28</v>
      </c>
      <c r="Q89" s="60">
        <f>IF(SUM('Control Sample Data'!E$3:E$98)&gt;10,IF(AND(ISNUMBER('Control Sample Data'!E88),'Control Sample Data'!E88&lt;$B$1, 'Control Sample Data'!E88&gt;0),'Control Sample Data'!E88,$B$1),"")</f>
        <v>27.94</v>
      </c>
      <c r="R89" s="60">
        <f>IF(SUM('Control Sample Data'!F$3:F$98)&gt;10,IF(AND(ISNUMBER('Control Sample Data'!F88),'Control Sample Data'!F88&lt;$B$1, 'Control Sample Data'!F88&gt;0),'Control Sample Data'!F88,$B$1),"")</f>
        <v>28.17</v>
      </c>
      <c r="S89" s="60" t="str">
        <f>IF(SUM('Control Sample Data'!G$3:G$98)&gt;10,IF(AND(ISNUMBER('Control Sample Data'!G88),'Control Sample Data'!G88&lt;$B$1, 'Control Sample Data'!G88&gt;0),'Control Sample Data'!G88,$B$1),"")</f>
        <v/>
      </c>
      <c r="T89" s="60" t="str">
        <f>IF(SUM('Control Sample Data'!H$3:H$98)&gt;10,IF(AND(ISNUMBER('Control Sample Data'!H88),'Control Sample Data'!H88&lt;$B$1, 'Control Sample Data'!H88&gt;0),'Control Sample Data'!H88,$B$1),"")</f>
        <v/>
      </c>
      <c r="U89" s="60" t="str">
        <f>IF(SUM('Control Sample Data'!I$3:I$98)&gt;10,IF(AND(ISNUMBER('Control Sample Data'!I88),'Control Sample Data'!I88&lt;$B$1, 'Control Sample Data'!I88&gt;0),'Control Sample Data'!I88,$B$1),"")</f>
        <v/>
      </c>
      <c r="V89" s="60" t="str">
        <f>IF(SUM('Control Sample Data'!J$3:J$98)&gt;10,IF(AND(ISNUMBER('Control Sample Data'!J88),'Control Sample Data'!J88&lt;$B$1, 'Control Sample Data'!J88&gt;0),'Control Sample Data'!J88,$B$1),"")</f>
        <v/>
      </c>
      <c r="W89" s="60" t="str">
        <f>IF(SUM('Control Sample Data'!K$3:K$98)&gt;10,IF(AND(ISNUMBER('Control Sample Data'!K88),'Control Sample Data'!K88&lt;$B$1, 'Control Sample Data'!K88&gt;0),'Control Sample Data'!K88,$B$1),"")</f>
        <v/>
      </c>
      <c r="X89" s="60" t="str">
        <f>IF(SUM('Control Sample Data'!L$3:L$98)&gt;10,IF(AND(ISNUMBER('Control Sample Data'!L88),'Control Sample Data'!L88&lt;$B$1, 'Control Sample Data'!L88&gt;0),'Control Sample Data'!L88,$B$1),"")</f>
        <v/>
      </c>
      <c r="Y89" s="60" t="str">
        <f>IF(SUM('Control Sample Data'!M$3:M$98)&gt;10,IF(AND(ISNUMBER('Control Sample Data'!M88),'Control Sample Data'!M88&lt;$B$1, 'Control Sample Data'!M88&gt;0),'Control Sample Data'!M88,$B$1),"")</f>
        <v/>
      </c>
      <c r="AT89" s="74">
        <f t="shared" si="64"/>
        <v>1.9700000000000024</v>
      </c>
      <c r="AU89" s="74">
        <f t="shared" si="65"/>
        <v>1.9050000000000011</v>
      </c>
      <c r="AV89" s="74">
        <f t="shared" si="66"/>
        <v>1.8500000000000014</v>
      </c>
      <c r="AW89" s="74" t="str">
        <f t="shared" si="67"/>
        <v/>
      </c>
      <c r="AX89" s="74" t="str">
        <f t="shared" si="68"/>
        <v/>
      </c>
      <c r="AY89" s="74" t="str">
        <f t="shared" si="69"/>
        <v/>
      </c>
      <c r="AZ89" s="74" t="str">
        <f t="shared" si="70"/>
        <v/>
      </c>
      <c r="BA89" s="74" t="str">
        <f t="shared" si="71"/>
        <v/>
      </c>
      <c r="BB89" s="74" t="str">
        <f t="shared" si="72"/>
        <v/>
      </c>
      <c r="BC89" s="74" t="str">
        <f t="shared" si="73"/>
        <v/>
      </c>
      <c r="BD89" s="74">
        <f t="shared" si="74"/>
        <v>3.7233333333333327</v>
      </c>
      <c r="BE89" s="74">
        <f t="shared" si="75"/>
        <v>3.6316666666666677</v>
      </c>
      <c r="BF89" s="74">
        <f t="shared" si="76"/>
        <v>3.7650000000000006</v>
      </c>
      <c r="BG89" s="74" t="str">
        <f t="shared" si="77"/>
        <v/>
      </c>
      <c r="BH89" s="74" t="str">
        <f t="shared" si="78"/>
        <v/>
      </c>
      <c r="BI89" s="74" t="str">
        <f t="shared" si="79"/>
        <v/>
      </c>
      <c r="BJ89" s="74" t="str">
        <f t="shared" si="80"/>
        <v/>
      </c>
      <c r="BK89" s="74" t="str">
        <f t="shared" si="81"/>
        <v/>
      </c>
      <c r="BL89" s="74" t="str">
        <f t="shared" si="82"/>
        <v/>
      </c>
      <c r="BM89" s="74" t="str">
        <f t="shared" si="83"/>
        <v/>
      </c>
      <c r="BN89" s="62">
        <f t="shared" si="84"/>
        <v>1.908333333333335</v>
      </c>
      <c r="BO89" s="62">
        <f t="shared" si="85"/>
        <v>3.706666666666667</v>
      </c>
      <c r="BP89" s="9">
        <f t="shared" si="86"/>
        <v>0.25525303142679789</v>
      </c>
      <c r="BQ89" s="9">
        <f t="shared" si="87"/>
        <v>0.26701635201196267</v>
      </c>
      <c r="BR89" s="9">
        <f t="shared" si="88"/>
        <v>0.27739236801696093</v>
      </c>
      <c r="BS89" s="9" t="str">
        <f t="shared" si="89"/>
        <v/>
      </c>
      <c r="BT89" s="9" t="str">
        <f t="shared" si="90"/>
        <v/>
      </c>
      <c r="BU89" s="9" t="str">
        <f t="shared" si="91"/>
        <v/>
      </c>
      <c r="BV89" s="9" t="str">
        <f t="shared" si="92"/>
        <v/>
      </c>
      <c r="BW89" s="9" t="str">
        <f t="shared" si="93"/>
        <v/>
      </c>
      <c r="BX89" s="9" t="str">
        <f t="shared" si="94"/>
        <v/>
      </c>
      <c r="BY89" s="9" t="str">
        <f t="shared" si="95"/>
        <v/>
      </c>
      <c r="BZ89" s="9">
        <f t="shared" si="96"/>
        <v>7.5712046058754534E-2</v>
      </c>
      <c r="CA89" s="9">
        <f t="shared" si="97"/>
        <v>8.0678794259527647E-2</v>
      </c>
      <c r="CB89" s="9">
        <f t="shared" si="98"/>
        <v>7.3556671076172933E-2</v>
      </c>
      <c r="CC89" s="9" t="str">
        <f t="shared" si="99"/>
        <v/>
      </c>
      <c r="CD89" s="9" t="str">
        <f t="shared" si="100"/>
        <v/>
      </c>
      <c r="CE89" s="9" t="str">
        <f t="shared" si="101"/>
        <v/>
      </c>
      <c r="CF89" s="9" t="str">
        <f t="shared" si="102"/>
        <v/>
      </c>
      <c r="CG89" s="9" t="str">
        <f t="shared" si="103"/>
        <v/>
      </c>
      <c r="CH89" s="9" t="str">
        <f t="shared" si="104"/>
        <v/>
      </c>
      <c r="CI89" s="9" t="str">
        <f t="shared" si="105"/>
        <v/>
      </c>
    </row>
    <row r="90" spans="1:87">
      <c r="A90" s="188"/>
      <c r="B90" s="57" t="str">
        <f>IF('Gene Table'!D89="","",'Gene Table'!D89)</f>
        <v>NM_002046</v>
      </c>
      <c r="C90" s="57" t="s">
        <v>1832</v>
      </c>
      <c r="D90" s="60">
        <f>IF(SUM('Test Sample Data'!D$3:D$98)&gt;10,IF(AND(ISNUMBER('Test Sample Data'!D89),'Test Sample Data'!D89&lt;$B$1, 'Test Sample Data'!D89&gt;0),'Test Sample Data'!D89,$B$1),"")</f>
        <v>20.54</v>
      </c>
      <c r="E90" s="60">
        <f>IF(SUM('Test Sample Data'!E$3:E$98)&gt;10,IF(AND(ISNUMBER('Test Sample Data'!E89),'Test Sample Data'!E89&lt;$B$1, 'Test Sample Data'!E89&gt;0),'Test Sample Data'!E89,$B$1),"")</f>
        <v>20.64</v>
      </c>
      <c r="F90" s="60">
        <f>IF(SUM('Test Sample Data'!F$3:F$98)&gt;10,IF(AND(ISNUMBER('Test Sample Data'!F89),'Test Sample Data'!F89&lt;$B$1, 'Test Sample Data'!F89&gt;0),'Test Sample Data'!F89,$B$1),"")</f>
        <v>20.65</v>
      </c>
      <c r="G90" s="60" t="str">
        <f>IF(SUM('Test Sample Data'!G$3:G$98)&gt;10,IF(AND(ISNUMBER('Test Sample Data'!G89),'Test Sample Data'!G89&lt;$B$1, 'Test Sample Data'!G89&gt;0),'Test Sample Data'!G89,$B$1),"")</f>
        <v/>
      </c>
      <c r="H90" s="60" t="str">
        <f>IF(SUM('Test Sample Data'!H$3:H$98)&gt;10,IF(AND(ISNUMBER('Test Sample Data'!H89),'Test Sample Data'!H89&lt;$B$1, 'Test Sample Data'!H89&gt;0),'Test Sample Data'!H89,$B$1),"")</f>
        <v/>
      </c>
      <c r="I90" s="60" t="str">
        <f>IF(SUM('Test Sample Data'!I$3:I$98)&gt;10,IF(AND(ISNUMBER('Test Sample Data'!I89),'Test Sample Data'!I89&lt;$B$1, 'Test Sample Data'!I89&gt;0),'Test Sample Data'!I89,$B$1),"")</f>
        <v/>
      </c>
      <c r="J90" s="60" t="str">
        <f>IF(SUM('Test Sample Data'!J$3:J$98)&gt;10,IF(AND(ISNUMBER('Test Sample Data'!J89),'Test Sample Data'!J89&lt;$B$1, 'Test Sample Data'!J89&gt;0),'Test Sample Data'!J89,$B$1),"")</f>
        <v/>
      </c>
      <c r="K90" s="60" t="str">
        <f>IF(SUM('Test Sample Data'!K$3:K$98)&gt;10,IF(AND(ISNUMBER('Test Sample Data'!K89),'Test Sample Data'!K89&lt;$B$1, 'Test Sample Data'!K89&gt;0),'Test Sample Data'!K89,$B$1),"")</f>
        <v/>
      </c>
      <c r="L90" s="60" t="str">
        <f>IF(SUM('Test Sample Data'!L$3:L$98)&gt;10,IF(AND(ISNUMBER('Test Sample Data'!L89),'Test Sample Data'!L89&lt;$B$1, 'Test Sample Data'!L89&gt;0),'Test Sample Data'!L89,$B$1),"")</f>
        <v/>
      </c>
      <c r="M90" s="60" t="str">
        <f>IF(SUM('Test Sample Data'!M$3:M$98)&gt;10,IF(AND(ISNUMBER('Test Sample Data'!M89),'Test Sample Data'!M89&lt;$B$1, 'Test Sample Data'!M89&gt;0),'Test Sample Data'!M89,$B$1),"")</f>
        <v/>
      </c>
      <c r="N90" s="60" t="str">
        <f>'Gene Table'!D89</f>
        <v>NM_002046</v>
      </c>
      <c r="O90" s="57" t="s">
        <v>1832</v>
      </c>
      <c r="P90" s="60">
        <f>IF(SUM('Control Sample Data'!D$3:D$98)&gt;10,IF(AND(ISNUMBER('Control Sample Data'!D89),'Control Sample Data'!D89&lt;$B$1, 'Control Sample Data'!D89&gt;0),'Control Sample Data'!D89,$B$1),"")</f>
        <v>23.02</v>
      </c>
      <c r="Q90" s="60">
        <f>IF(SUM('Control Sample Data'!E$3:E$98)&gt;10,IF(AND(ISNUMBER('Control Sample Data'!E89),'Control Sample Data'!E89&lt;$B$1, 'Control Sample Data'!E89&gt;0),'Control Sample Data'!E89,$B$1),"")</f>
        <v>23.05</v>
      </c>
      <c r="R90" s="60">
        <f>IF(SUM('Control Sample Data'!F$3:F$98)&gt;10,IF(AND(ISNUMBER('Control Sample Data'!F89),'Control Sample Data'!F89&lt;$B$1, 'Control Sample Data'!F89&gt;0),'Control Sample Data'!F89,$B$1),"")</f>
        <v>23.19</v>
      </c>
      <c r="S90" s="60" t="str">
        <f>IF(SUM('Control Sample Data'!G$3:G$98)&gt;10,IF(AND(ISNUMBER('Control Sample Data'!G89),'Control Sample Data'!G89&lt;$B$1, 'Control Sample Data'!G89&gt;0),'Control Sample Data'!G89,$B$1),"")</f>
        <v/>
      </c>
      <c r="T90" s="60" t="str">
        <f>IF(SUM('Control Sample Data'!H$3:H$98)&gt;10,IF(AND(ISNUMBER('Control Sample Data'!H89),'Control Sample Data'!H89&lt;$B$1, 'Control Sample Data'!H89&gt;0),'Control Sample Data'!H89,$B$1),"")</f>
        <v/>
      </c>
      <c r="U90" s="60" t="str">
        <f>IF(SUM('Control Sample Data'!I$3:I$98)&gt;10,IF(AND(ISNUMBER('Control Sample Data'!I89),'Control Sample Data'!I89&lt;$B$1, 'Control Sample Data'!I89&gt;0),'Control Sample Data'!I89,$B$1),"")</f>
        <v/>
      </c>
      <c r="V90" s="60" t="str">
        <f>IF(SUM('Control Sample Data'!J$3:J$98)&gt;10,IF(AND(ISNUMBER('Control Sample Data'!J89),'Control Sample Data'!J89&lt;$B$1, 'Control Sample Data'!J89&gt;0),'Control Sample Data'!J89,$B$1),"")</f>
        <v/>
      </c>
      <c r="W90" s="60" t="str">
        <f>IF(SUM('Control Sample Data'!K$3:K$98)&gt;10,IF(AND(ISNUMBER('Control Sample Data'!K89),'Control Sample Data'!K89&lt;$B$1, 'Control Sample Data'!K89&gt;0),'Control Sample Data'!K89,$B$1),"")</f>
        <v/>
      </c>
      <c r="X90" s="60" t="str">
        <f>IF(SUM('Control Sample Data'!L$3:L$98)&gt;10,IF(AND(ISNUMBER('Control Sample Data'!L89),'Control Sample Data'!L89&lt;$B$1, 'Control Sample Data'!L89&gt;0),'Control Sample Data'!L89,$B$1),"")</f>
        <v/>
      </c>
      <c r="Y90" s="60" t="str">
        <f>IF(SUM('Control Sample Data'!M$3:M$98)&gt;10,IF(AND(ISNUMBER('Control Sample Data'!M89),'Control Sample Data'!M89&lt;$B$1, 'Control Sample Data'!M89&gt;0),'Control Sample Data'!M89,$B$1),"")</f>
        <v/>
      </c>
      <c r="AT90" s="74">
        <f t="shared" si="64"/>
        <v>-2.5199999999999996</v>
      </c>
      <c r="AU90" s="74">
        <f t="shared" si="65"/>
        <v>-2.504999999999999</v>
      </c>
      <c r="AV90" s="74">
        <f t="shared" si="66"/>
        <v>-2.5100000000000016</v>
      </c>
      <c r="AW90" s="74" t="str">
        <f t="shared" si="67"/>
        <v/>
      </c>
      <c r="AX90" s="74" t="str">
        <f t="shared" si="68"/>
        <v/>
      </c>
      <c r="AY90" s="74" t="str">
        <f t="shared" si="69"/>
        <v/>
      </c>
      <c r="AZ90" s="74" t="str">
        <f t="shared" si="70"/>
        <v/>
      </c>
      <c r="BA90" s="74" t="str">
        <f t="shared" si="71"/>
        <v/>
      </c>
      <c r="BB90" s="74" t="str">
        <f t="shared" si="72"/>
        <v/>
      </c>
      <c r="BC90" s="74" t="str">
        <f t="shared" si="73"/>
        <v/>
      </c>
      <c r="BD90" s="74">
        <f t="shared" si="74"/>
        <v>-1.2566666666666677</v>
      </c>
      <c r="BE90" s="74">
        <f t="shared" si="75"/>
        <v>-1.2583333333333329</v>
      </c>
      <c r="BF90" s="74">
        <f t="shared" si="76"/>
        <v>-1.2149999999999999</v>
      </c>
      <c r="BG90" s="74" t="str">
        <f t="shared" si="77"/>
        <v/>
      </c>
      <c r="BH90" s="74" t="str">
        <f t="shared" si="78"/>
        <v/>
      </c>
      <c r="BI90" s="74" t="str">
        <f t="shared" si="79"/>
        <v/>
      </c>
      <c r="BJ90" s="74" t="str">
        <f t="shared" si="80"/>
        <v/>
      </c>
      <c r="BK90" s="74" t="str">
        <f t="shared" si="81"/>
        <v/>
      </c>
      <c r="BL90" s="74" t="str">
        <f t="shared" si="82"/>
        <v/>
      </c>
      <c r="BM90" s="74" t="str">
        <f t="shared" si="83"/>
        <v/>
      </c>
      <c r="BN90" s="62">
        <f t="shared" si="84"/>
        <v>-2.5116666666666667</v>
      </c>
      <c r="BO90" s="62">
        <f t="shared" si="85"/>
        <v>-1.2433333333333334</v>
      </c>
      <c r="BP90" s="9">
        <f t="shared" si="86"/>
        <v>5.7358209920633074</v>
      </c>
      <c r="BQ90" s="9">
        <f t="shared" si="87"/>
        <v>5.6764934248015253</v>
      </c>
      <c r="BR90" s="9">
        <f t="shared" si="88"/>
        <v>5.6962007823882921</v>
      </c>
      <c r="BS90" s="9" t="str">
        <f t="shared" si="89"/>
        <v/>
      </c>
      <c r="BT90" s="9" t="str">
        <f t="shared" si="90"/>
        <v/>
      </c>
      <c r="BU90" s="9" t="str">
        <f t="shared" si="91"/>
        <v/>
      </c>
      <c r="BV90" s="9" t="str">
        <f t="shared" si="92"/>
        <v/>
      </c>
      <c r="BW90" s="9" t="str">
        <f t="shared" si="93"/>
        <v/>
      </c>
      <c r="BX90" s="9" t="str">
        <f t="shared" si="94"/>
        <v/>
      </c>
      <c r="BY90" s="9" t="str">
        <f t="shared" si="95"/>
        <v/>
      </c>
      <c r="BZ90" s="9">
        <f t="shared" si="96"/>
        <v>2.3894302703120402</v>
      </c>
      <c r="CA90" s="9">
        <f t="shared" si="97"/>
        <v>2.3921922434748066</v>
      </c>
      <c r="CB90" s="9">
        <f t="shared" si="98"/>
        <v>2.3214078287674398</v>
      </c>
      <c r="CC90" s="9" t="str">
        <f t="shared" si="99"/>
        <v/>
      </c>
      <c r="CD90" s="9" t="str">
        <f t="shared" si="100"/>
        <v/>
      </c>
      <c r="CE90" s="9" t="str">
        <f t="shared" si="101"/>
        <v/>
      </c>
      <c r="CF90" s="9" t="str">
        <f t="shared" si="102"/>
        <v/>
      </c>
      <c r="CG90" s="9" t="str">
        <f t="shared" si="103"/>
        <v/>
      </c>
      <c r="CH90" s="9" t="str">
        <f t="shared" si="104"/>
        <v/>
      </c>
      <c r="CI90" s="9" t="str">
        <f t="shared" si="105"/>
        <v/>
      </c>
    </row>
    <row r="91" spans="1:87">
      <c r="A91" s="188"/>
      <c r="B91" s="57" t="str">
        <f>IF('Gene Table'!D90="","",'Gene Table'!D90)</f>
        <v>NM_001101</v>
      </c>
      <c r="C91" s="57" t="s">
        <v>1833</v>
      </c>
      <c r="D91" s="60">
        <f>IF(SUM('Test Sample Data'!D$3:D$98)&gt;10,IF(AND(ISNUMBER('Test Sample Data'!D90),'Test Sample Data'!D90&lt;$B$1, 'Test Sample Data'!D90&gt;0),'Test Sample Data'!D90,$B$1),"")</f>
        <v>17.989999999999998</v>
      </c>
      <c r="E91" s="60">
        <f>IF(SUM('Test Sample Data'!E$3:E$98)&gt;10,IF(AND(ISNUMBER('Test Sample Data'!E90),'Test Sample Data'!E90&lt;$B$1, 'Test Sample Data'!E90&gt;0),'Test Sample Data'!E90,$B$1),"")</f>
        <v>18.07</v>
      </c>
      <c r="F91" s="60">
        <f>IF(SUM('Test Sample Data'!F$3:F$98)&gt;10,IF(AND(ISNUMBER('Test Sample Data'!F90),'Test Sample Data'!F90&lt;$B$1, 'Test Sample Data'!F90&gt;0),'Test Sample Data'!F90,$B$1),"")</f>
        <v>18.05</v>
      </c>
      <c r="G91" s="60" t="str">
        <f>IF(SUM('Test Sample Data'!G$3:G$98)&gt;10,IF(AND(ISNUMBER('Test Sample Data'!G90),'Test Sample Data'!G90&lt;$B$1, 'Test Sample Data'!G90&gt;0),'Test Sample Data'!G90,$B$1),"")</f>
        <v/>
      </c>
      <c r="H91" s="60" t="str">
        <f>IF(SUM('Test Sample Data'!H$3:H$98)&gt;10,IF(AND(ISNUMBER('Test Sample Data'!H90),'Test Sample Data'!H90&lt;$B$1, 'Test Sample Data'!H90&gt;0),'Test Sample Data'!H90,$B$1),"")</f>
        <v/>
      </c>
      <c r="I91" s="60" t="str">
        <f>IF(SUM('Test Sample Data'!I$3:I$98)&gt;10,IF(AND(ISNUMBER('Test Sample Data'!I90),'Test Sample Data'!I90&lt;$B$1, 'Test Sample Data'!I90&gt;0),'Test Sample Data'!I90,$B$1),"")</f>
        <v/>
      </c>
      <c r="J91" s="60" t="str">
        <f>IF(SUM('Test Sample Data'!J$3:J$98)&gt;10,IF(AND(ISNUMBER('Test Sample Data'!J90),'Test Sample Data'!J90&lt;$B$1, 'Test Sample Data'!J90&gt;0),'Test Sample Data'!J90,$B$1),"")</f>
        <v/>
      </c>
      <c r="K91" s="60" t="str">
        <f>IF(SUM('Test Sample Data'!K$3:K$98)&gt;10,IF(AND(ISNUMBER('Test Sample Data'!K90),'Test Sample Data'!K90&lt;$B$1, 'Test Sample Data'!K90&gt;0),'Test Sample Data'!K90,$B$1),"")</f>
        <v/>
      </c>
      <c r="L91" s="60" t="str">
        <f>IF(SUM('Test Sample Data'!L$3:L$98)&gt;10,IF(AND(ISNUMBER('Test Sample Data'!L90),'Test Sample Data'!L90&lt;$B$1, 'Test Sample Data'!L90&gt;0),'Test Sample Data'!L90,$B$1),"")</f>
        <v/>
      </c>
      <c r="M91" s="60" t="str">
        <f>IF(SUM('Test Sample Data'!M$3:M$98)&gt;10,IF(AND(ISNUMBER('Test Sample Data'!M90),'Test Sample Data'!M90&lt;$B$1, 'Test Sample Data'!M90&gt;0),'Test Sample Data'!M90,$B$1),"")</f>
        <v/>
      </c>
      <c r="N91" s="60" t="str">
        <f>'Gene Table'!D90</f>
        <v>NM_001101</v>
      </c>
      <c r="O91" s="57" t="s">
        <v>1833</v>
      </c>
      <c r="P91" s="60">
        <f>IF(SUM('Control Sample Data'!D$3:D$98)&gt;10,IF(AND(ISNUMBER('Control Sample Data'!D90),'Control Sample Data'!D90&lt;$B$1, 'Control Sample Data'!D90&gt;0),'Control Sample Data'!D90,$B$1),"")</f>
        <v>21.06</v>
      </c>
      <c r="Q91" s="60">
        <f>IF(SUM('Control Sample Data'!E$3:E$98)&gt;10,IF(AND(ISNUMBER('Control Sample Data'!E90),'Control Sample Data'!E90&lt;$B$1, 'Control Sample Data'!E90&gt;0),'Control Sample Data'!E90,$B$1),"")</f>
        <v>21.09</v>
      </c>
      <c r="R91" s="60">
        <f>IF(SUM('Control Sample Data'!F$3:F$98)&gt;10,IF(AND(ISNUMBER('Control Sample Data'!F90),'Control Sample Data'!F90&lt;$B$1, 'Control Sample Data'!F90&gt;0),'Control Sample Data'!F90,$B$1),"")</f>
        <v>21.17</v>
      </c>
      <c r="S91" s="60" t="str">
        <f>IF(SUM('Control Sample Data'!G$3:G$98)&gt;10,IF(AND(ISNUMBER('Control Sample Data'!G90),'Control Sample Data'!G90&lt;$B$1, 'Control Sample Data'!G90&gt;0),'Control Sample Data'!G90,$B$1),"")</f>
        <v/>
      </c>
      <c r="T91" s="60" t="str">
        <f>IF(SUM('Control Sample Data'!H$3:H$98)&gt;10,IF(AND(ISNUMBER('Control Sample Data'!H90),'Control Sample Data'!H90&lt;$B$1, 'Control Sample Data'!H90&gt;0),'Control Sample Data'!H90,$B$1),"")</f>
        <v/>
      </c>
      <c r="U91" s="60" t="str">
        <f>IF(SUM('Control Sample Data'!I$3:I$98)&gt;10,IF(AND(ISNUMBER('Control Sample Data'!I90),'Control Sample Data'!I90&lt;$B$1, 'Control Sample Data'!I90&gt;0),'Control Sample Data'!I90,$B$1),"")</f>
        <v/>
      </c>
      <c r="V91" s="60" t="str">
        <f>IF(SUM('Control Sample Data'!J$3:J$98)&gt;10,IF(AND(ISNUMBER('Control Sample Data'!J90),'Control Sample Data'!J90&lt;$B$1, 'Control Sample Data'!J90&gt;0),'Control Sample Data'!J90,$B$1),"")</f>
        <v/>
      </c>
      <c r="W91" s="60" t="str">
        <f>IF(SUM('Control Sample Data'!K$3:K$98)&gt;10,IF(AND(ISNUMBER('Control Sample Data'!K90),'Control Sample Data'!K90&lt;$B$1, 'Control Sample Data'!K90&gt;0),'Control Sample Data'!K90,$B$1),"")</f>
        <v/>
      </c>
      <c r="X91" s="60" t="str">
        <f>IF(SUM('Control Sample Data'!L$3:L$98)&gt;10,IF(AND(ISNUMBER('Control Sample Data'!L90),'Control Sample Data'!L90&lt;$B$1, 'Control Sample Data'!L90&gt;0),'Control Sample Data'!L90,$B$1),"")</f>
        <v/>
      </c>
      <c r="Y91" s="60" t="str">
        <f>IF(SUM('Control Sample Data'!M$3:M$98)&gt;10,IF(AND(ISNUMBER('Control Sample Data'!M90),'Control Sample Data'!M90&lt;$B$1, 'Control Sample Data'!M90&gt;0),'Control Sample Data'!M90,$B$1),"")</f>
        <v/>
      </c>
      <c r="AT91" s="74">
        <f t="shared" si="64"/>
        <v>-5.07</v>
      </c>
      <c r="AU91" s="74">
        <f t="shared" si="65"/>
        <v>-5.0749999999999993</v>
      </c>
      <c r="AV91" s="74">
        <f t="shared" si="66"/>
        <v>-5.1099999999999994</v>
      </c>
      <c r="AW91" s="74" t="str">
        <f t="shared" si="67"/>
        <v/>
      </c>
      <c r="AX91" s="74" t="str">
        <f t="shared" si="68"/>
        <v/>
      </c>
      <c r="AY91" s="74" t="str">
        <f t="shared" si="69"/>
        <v/>
      </c>
      <c r="AZ91" s="74" t="str">
        <f t="shared" si="70"/>
        <v/>
      </c>
      <c r="BA91" s="74" t="str">
        <f t="shared" si="71"/>
        <v/>
      </c>
      <c r="BB91" s="74" t="str">
        <f t="shared" si="72"/>
        <v/>
      </c>
      <c r="BC91" s="74" t="str">
        <f t="shared" si="73"/>
        <v/>
      </c>
      <c r="BD91" s="74">
        <f t="shared" si="74"/>
        <v>-3.2166666666666686</v>
      </c>
      <c r="BE91" s="74">
        <f t="shared" si="75"/>
        <v>-3.2183333333333337</v>
      </c>
      <c r="BF91" s="74">
        <f t="shared" si="76"/>
        <v>-3.2349999999999994</v>
      </c>
      <c r="BG91" s="74" t="str">
        <f t="shared" si="77"/>
        <v/>
      </c>
      <c r="BH91" s="74" t="str">
        <f t="shared" si="78"/>
        <v/>
      </c>
      <c r="BI91" s="74" t="str">
        <f t="shared" si="79"/>
        <v/>
      </c>
      <c r="BJ91" s="74" t="str">
        <f t="shared" si="80"/>
        <v/>
      </c>
      <c r="BK91" s="74" t="str">
        <f t="shared" si="81"/>
        <v/>
      </c>
      <c r="BL91" s="74" t="str">
        <f t="shared" si="82"/>
        <v/>
      </c>
      <c r="BM91" s="74" t="str">
        <f t="shared" si="83"/>
        <v/>
      </c>
      <c r="BN91" s="62">
        <f t="shared" si="84"/>
        <v>-5.085</v>
      </c>
      <c r="BO91" s="62">
        <f t="shared" si="85"/>
        <v>-3.223333333333334</v>
      </c>
      <c r="BP91" s="9">
        <f t="shared" si="86"/>
        <v>33.590933875938155</v>
      </c>
      <c r="BQ91" s="9">
        <f t="shared" si="87"/>
        <v>33.707553150554723</v>
      </c>
      <c r="BR91" s="9">
        <f t="shared" si="88"/>
        <v>34.53530356814165</v>
      </c>
      <c r="BS91" s="9" t="str">
        <f t="shared" si="89"/>
        <v/>
      </c>
      <c r="BT91" s="9" t="str">
        <f t="shared" si="90"/>
        <v/>
      </c>
      <c r="BU91" s="9" t="str">
        <f t="shared" si="91"/>
        <v/>
      </c>
      <c r="BV91" s="9" t="str">
        <f t="shared" si="92"/>
        <v/>
      </c>
      <c r="BW91" s="9" t="str">
        <f t="shared" si="93"/>
        <v/>
      </c>
      <c r="BX91" s="9" t="str">
        <f t="shared" si="94"/>
        <v/>
      </c>
      <c r="BY91" s="9" t="str">
        <f t="shared" si="95"/>
        <v/>
      </c>
      <c r="BZ91" s="9">
        <f t="shared" si="96"/>
        <v>9.2963646956627262</v>
      </c>
      <c r="CA91" s="9">
        <f t="shared" si="97"/>
        <v>9.3071104831082661</v>
      </c>
      <c r="CB91" s="9">
        <f t="shared" si="98"/>
        <v>9.4152538977501337</v>
      </c>
      <c r="CC91" s="9" t="str">
        <f t="shared" si="99"/>
        <v/>
      </c>
      <c r="CD91" s="9" t="str">
        <f t="shared" si="100"/>
        <v/>
      </c>
      <c r="CE91" s="9" t="str">
        <f t="shared" si="101"/>
        <v/>
      </c>
      <c r="CF91" s="9" t="str">
        <f t="shared" si="102"/>
        <v/>
      </c>
      <c r="CG91" s="9" t="str">
        <f t="shared" si="103"/>
        <v/>
      </c>
      <c r="CH91" s="9" t="str">
        <f t="shared" si="104"/>
        <v/>
      </c>
      <c r="CI91" s="9" t="str">
        <f t="shared" si="105"/>
        <v/>
      </c>
    </row>
    <row r="92" spans="1:87" ht="14.25" customHeight="1">
      <c r="A92" s="188"/>
      <c r="B92" s="57" t="str">
        <f>IF('Gene Table'!D91="","",'Gene Table'!D91)</f>
        <v>NM_004048</v>
      </c>
      <c r="C92" s="57" t="s">
        <v>1834</v>
      </c>
      <c r="D92" s="60">
        <f>IF(SUM('Test Sample Data'!D$3:D$98)&gt;10,IF(AND(ISNUMBER('Test Sample Data'!D91),'Test Sample Data'!D91&lt;$B$1, 'Test Sample Data'!D91&gt;0),'Test Sample Data'!D91,$B$1),"")</f>
        <v>18.39</v>
      </c>
      <c r="E92" s="60">
        <f>IF(SUM('Test Sample Data'!E$3:E$98)&gt;10,IF(AND(ISNUMBER('Test Sample Data'!E91),'Test Sample Data'!E91&lt;$B$1, 'Test Sample Data'!E91&gt;0),'Test Sample Data'!E91,$B$1),"")</f>
        <v>18.41</v>
      </c>
      <c r="F92" s="60">
        <f>IF(SUM('Test Sample Data'!F$3:F$98)&gt;10,IF(AND(ISNUMBER('Test Sample Data'!F91),'Test Sample Data'!F91&lt;$B$1, 'Test Sample Data'!F91&gt;0),'Test Sample Data'!F91,$B$1),"")</f>
        <v>18.440000000000001</v>
      </c>
      <c r="G92" s="60" t="str">
        <f>IF(SUM('Test Sample Data'!G$3:G$98)&gt;10,IF(AND(ISNUMBER('Test Sample Data'!G91),'Test Sample Data'!G91&lt;$B$1, 'Test Sample Data'!G91&gt;0),'Test Sample Data'!G91,$B$1),"")</f>
        <v/>
      </c>
      <c r="H92" s="60" t="str">
        <f>IF(SUM('Test Sample Data'!H$3:H$98)&gt;10,IF(AND(ISNUMBER('Test Sample Data'!H91),'Test Sample Data'!H91&lt;$B$1, 'Test Sample Data'!H91&gt;0),'Test Sample Data'!H91,$B$1),"")</f>
        <v/>
      </c>
      <c r="I92" s="60" t="str">
        <f>IF(SUM('Test Sample Data'!I$3:I$98)&gt;10,IF(AND(ISNUMBER('Test Sample Data'!I91),'Test Sample Data'!I91&lt;$B$1, 'Test Sample Data'!I91&gt;0),'Test Sample Data'!I91,$B$1),"")</f>
        <v/>
      </c>
      <c r="J92" s="60" t="str">
        <f>IF(SUM('Test Sample Data'!J$3:J$98)&gt;10,IF(AND(ISNUMBER('Test Sample Data'!J91),'Test Sample Data'!J91&lt;$B$1, 'Test Sample Data'!J91&gt;0),'Test Sample Data'!J91,$B$1),"")</f>
        <v/>
      </c>
      <c r="K92" s="60" t="str">
        <f>IF(SUM('Test Sample Data'!K$3:K$98)&gt;10,IF(AND(ISNUMBER('Test Sample Data'!K91),'Test Sample Data'!K91&lt;$B$1, 'Test Sample Data'!K91&gt;0),'Test Sample Data'!K91,$B$1),"")</f>
        <v/>
      </c>
      <c r="L92" s="60" t="str">
        <f>IF(SUM('Test Sample Data'!L$3:L$98)&gt;10,IF(AND(ISNUMBER('Test Sample Data'!L91),'Test Sample Data'!L91&lt;$B$1, 'Test Sample Data'!L91&gt;0),'Test Sample Data'!L91,$B$1),"")</f>
        <v/>
      </c>
      <c r="M92" s="60" t="str">
        <f>IF(SUM('Test Sample Data'!M$3:M$98)&gt;10,IF(AND(ISNUMBER('Test Sample Data'!M91),'Test Sample Data'!M91&lt;$B$1, 'Test Sample Data'!M91&gt;0),'Test Sample Data'!M91,$B$1),"")</f>
        <v/>
      </c>
      <c r="N92" s="60" t="str">
        <f>'Gene Table'!D91</f>
        <v>NM_004048</v>
      </c>
      <c r="O92" s="57" t="s">
        <v>1834</v>
      </c>
      <c r="P92" s="60">
        <f>IF(SUM('Control Sample Data'!D$3:D$98)&gt;10,IF(AND(ISNUMBER('Control Sample Data'!D91),'Control Sample Data'!D91&lt;$B$1, 'Control Sample Data'!D91&gt;0),'Control Sample Data'!D91,$B$1),"")</f>
        <v>20.260000000000002</v>
      </c>
      <c r="Q92" s="60">
        <f>IF(SUM('Control Sample Data'!E$3:E$98)&gt;10,IF(AND(ISNUMBER('Control Sample Data'!E91),'Control Sample Data'!E91&lt;$B$1, 'Control Sample Data'!E91&gt;0),'Control Sample Data'!E91,$B$1),"")</f>
        <v>20.329999999999998</v>
      </c>
      <c r="R92" s="60">
        <f>IF(SUM('Control Sample Data'!F$3:F$98)&gt;10,IF(AND(ISNUMBER('Control Sample Data'!F91),'Control Sample Data'!F91&lt;$B$1, 'Control Sample Data'!F91&gt;0),'Control Sample Data'!F91,$B$1),"")</f>
        <v>20.45</v>
      </c>
      <c r="S92" s="60" t="str">
        <f>IF(SUM('Control Sample Data'!G$3:G$98)&gt;10,IF(AND(ISNUMBER('Control Sample Data'!G91),'Control Sample Data'!G91&lt;$B$1, 'Control Sample Data'!G91&gt;0),'Control Sample Data'!G91,$B$1),"")</f>
        <v/>
      </c>
      <c r="T92" s="60" t="str">
        <f>IF(SUM('Control Sample Data'!H$3:H$98)&gt;10,IF(AND(ISNUMBER('Control Sample Data'!H91),'Control Sample Data'!H91&lt;$B$1, 'Control Sample Data'!H91&gt;0),'Control Sample Data'!H91,$B$1),"")</f>
        <v/>
      </c>
      <c r="U92" s="60" t="str">
        <f>IF(SUM('Control Sample Data'!I$3:I$98)&gt;10,IF(AND(ISNUMBER('Control Sample Data'!I91),'Control Sample Data'!I91&lt;$B$1, 'Control Sample Data'!I91&gt;0),'Control Sample Data'!I91,$B$1),"")</f>
        <v/>
      </c>
      <c r="V92" s="60" t="str">
        <f>IF(SUM('Control Sample Data'!J$3:J$98)&gt;10,IF(AND(ISNUMBER('Control Sample Data'!J91),'Control Sample Data'!J91&lt;$B$1, 'Control Sample Data'!J91&gt;0),'Control Sample Data'!J91,$B$1),"")</f>
        <v/>
      </c>
      <c r="W92" s="60" t="str">
        <f>IF(SUM('Control Sample Data'!K$3:K$98)&gt;10,IF(AND(ISNUMBER('Control Sample Data'!K91),'Control Sample Data'!K91&lt;$B$1, 'Control Sample Data'!K91&gt;0),'Control Sample Data'!K91,$B$1),"")</f>
        <v/>
      </c>
      <c r="X92" s="60" t="str">
        <f>IF(SUM('Control Sample Data'!L$3:L$98)&gt;10,IF(AND(ISNUMBER('Control Sample Data'!L91),'Control Sample Data'!L91&lt;$B$1, 'Control Sample Data'!L91&gt;0),'Control Sample Data'!L91,$B$1),"")</f>
        <v/>
      </c>
      <c r="Y92" s="60" t="str">
        <f>IF(SUM('Control Sample Data'!M$3:M$98)&gt;10,IF(AND(ISNUMBER('Control Sample Data'!M91),'Control Sample Data'!M91&lt;$B$1, 'Control Sample Data'!M91&gt;0),'Control Sample Data'!M91,$B$1),"")</f>
        <v/>
      </c>
      <c r="AT92" s="74">
        <f t="shared" si="64"/>
        <v>-4.6699999999999982</v>
      </c>
      <c r="AU92" s="74">
        <f t="shared" si="65"/>
        <v>-4.7349999999999994</v>
      </c>
      <c r="AV92" s="74">
        <f t="shared" si="66"/>
        <v>-4.7199999999999989</v>
      </c>
      <c r="AW92" s="74" t="str">
        <f t="shared" si="67"/>
        <v/>
      </c>
      <c r="AX92" s="74" t="str">
        <f t="shared" si="68"/>
        <v/>
      </c>
      <c r="AY92" s="74" t="str">
        <f t="shared" si="69"/>
        <v/>
      </c>
      <c r="AZ92" s="74" t="str">
        <f t="shared" si="70"/>
        <v/>
      </c>
      <c r="BA92" s="74" t="str">
        <f t="shared" si="71"/>
        <v/>
      </c>
      <c r="BB92" s="74" t="str">
        <f t="shared" si="72"/>
        <v/>
      </c>
      <c r="BC92" s="74" t="str">
        <f t="shared" si="73"/>
        <v/>
      </c>
      <c r="BD92" s="74">
        <f t="shared" si="74"/>
        <v>-4.0166666666666657</v>
      </c>
      <c r="BE92" s="74">
        <f t="shared" si="75"/>
        <v>-3.9783333333333353</v>
      </c>
      <c r="BF92" s="74">
        <f t="shared" si="76"/>
        <v>-3.9550000000000018</v>
      </c>
      <c r="BG92" s="74" t="str">
        <f t="shared" si="77"/>
        <v/>
      </c>
      <c r="BH92" s="74" t="str">
        <f t="shared" si="78"/>
        <v/>
      </c>
      <c r="BI92" s="74" t="str">
        <f t="shared" si="79"/>
        <v/>
      </c>
      <c r="BJ92" s="74" t="str">
        <f t="shared" si="80"/>
        <v/>
      </c>
      <c r="BK92" s="74" t="str">
        <f t="shared" si="81"/>
        <v/>
      </c>
      <c r="BL92" s="74" t="str">
        <f t="shared" si="82"/>
        <v/>
      </c>
      <c r="BM92" s="74" t="str">
        <f t="shared" si="83"/>
        <v/>
      </c>
      <c r="BN92" s="62">
        <f t="shared" si="84"/>
        <v>-4.7083333333333321</v>
      </c>
      <c r="BO92" s="62">
        <f t="shared" si="85"/>
        <v>-3.9833333333333343</v>
      </c>
      <c r="BP92" s="9">
        <f t="shared" si="86"/>
        <v>25.457167480157366</v>
      </c>
      <c r="BQ92" s="9">
        <f t="shared" si="87"/>
        <v>26.630359510768773</v>
      </c>
      <c r="BR92" s="9">
        <f t="shared" si="88"/>
        <v>26.354912552562318</v>
      </c>
      <c r="BS92" s="9" t="str">
        <f t="shared" si="89"/>
        <v/>
      </c>
      <c r="BT92" s="9" t="str">
        <f t="shared" si="90"/>
        <v/>
      </c>
      <c r="BU92" s="9" t="str">
        <f t="shared" si="91"/>
        <v/>
      </c>
      <c r="BV92" s="9" t="str">
        <f t="shared" si="92"/>
        <v/>
      </c>
      <c r="BW92" s="9" t="str">
        <f t="shared" si="93"/>
        <v/>
      </c>
      <c r="BX92" s="9" t="str">
        <f t="shared" si="94"/>
        <v/>
      </c>
      <c r="BY92" s="9" t="str">
        <f t="shared" si="95"/>
        <v/>
      </c>
      <c r="BZ92" s="9">
        <f t="shared" si="96"/>
        <v>16.18591104483075</v>
      </c>
      <c r="CA92" s="9">
        <f t="shared" si="97"/>
        <v>15.761504346424138</v>
      </c>
      <c r="CB92" s="9">
        <f t="shared" si="98"/>
        <v>15.508637070961061</v>
      </c>
      <c r="CC92" s="9" t="str">
        <f t="shared" si="99"/>
        <v/>
      </c>
      <c r="CD92" s="9" t="str">
        <f t="shared" si="100"/>
        <v/>
      </c>
      <c r="CE92" s="9" t="str">
        <f t="shared" si="101"/>
        <v/>
      </c>
      <c r="CF92" s="9" t="str">
        <f t="shared" si="102"/>
        <v/>
      </c>
      <c r="CG92" s="9" t="str">
        <f t="shared" si="103"/>
        <v/>
      </c>
      <c r="CH92" s="9" t="str">
        <f t="shared" si="104"/>
        <v/>
      </c>
      <c r="CI92" s="9" t="str">
        <f t="shared" si="105"/>
        <v/>
      </c>
    </row>
    <row r="93" spans="1:87" ht="14.25" customHeight="1">
      <c r="A93" s="188"/>
      <c r="B93" s="57" t="str">
        <f>IF('Gene Table'!D92="","",'Gene Table'!D92)</f>
        <v>NM_012423</v>
      </c>
      <c r="C93" s="57" t="s">
        <v>1835</v>
      </c>
      <c r="D93" s="60">
        <f>IF(SUM('Test Sample Data'!D$3:D$98)&gt;10,IF(AND(ISNUMBER('Test Sample Data'!D92),'Test Sample Data'!D92&lt;$B$1, 'Test Sample Data'!D92&gt;0),'Test Sample Data'!D92,$B$1),"")</f>
        <v>35</v>
      </c>
      <c r="E93" s="60">
        <f>IF(SUM('Test Sample Data'!E$3:E$98)&gt;10,IF(AND(ISNUMBER('Test Sample Data'!E92),'Test Sample Data'!E92&lt;$B$1, 'Test Sample Data'!E92&gt;0),'Test Sample Data'!E92,$B$1),"")</f>
        <v>35</v>
      </c>
      <c r="F93" s="60">
        <f>IF(SUM('Test Sample Data'!F$3:F$98)&gt;10,IF(AND(ISNUMBER('Test Sample Data'!F92),'Test Sample Data'!F92&lt;$B$1, 'Test Sample Data'!F92&gt;0),'Test Sample Data'!F92,$B$1),"")</f>
        <v>35</v>
      </c>
      <c r="G93" s="60" t="str">
        <f>IF(SUM('Test Sample Data'!G$3:G$98)&gt;10,IF(AND(ISNUMBER('Test Sample Data'!G92),'Test Sample Data'!G92&lt;$B$1, 'Test Sample Data'!G92&gt;0),'Test Sample Data'!G92,$B$1),"")</f>
        <v/>
      </c>
      <c r="H93" s="60" t="str">
        <f>IF(SUM('Test Sample Data'!H$3:H$98)&gt;10,IF(AND(ISNUMBER('Test Sample Data'!H92),'Test Sample Data'!H92&lt;$B$1, 'Test Sample Data'!H92&gt;0),'Test Sample Data'!H92,$B$1),"")</f>
        <v/>
      </c>
      <c r="I93" s="60" t="str">
        <f>IF(SUM('Test Sample Data'!I$3:I$98)&gt;10,IF(AND(ISNUMBER('Test Sample Data'!I92),'Test Sample Data'!I92&lt;$B$1, 'Test Sample Data'!I92&gt;0),'Test Sample Data'!I92,$B$1),"")</f>
        <v/>
      </c>
      <c r="J93" s="60" t="str">
        <f>IF(SUM('Test Sample Data'!J$3:J$98)&gt;10,IF(AND(ISNUMBER('Test Sample Data'!J92),'Test Sample Data'!J92&lt;$B$1, 'Test Sample Data'!J92&gt;0),'Test Sample Data'!J92,$B$1),"")</f>
        <v/>
      </c>
      <c r="K93" s="60" t="str">
        <f>IF(SUM('Test Sample Data'!K$3:K$98)&gt;10,IF(AND(ISNUMBER('Test Sample Data'!K92),'Test Sample Data'!K92&lt;$B$1, 'Test Sample Data'!K92&gt;0),'Test Sample Data'!K92,$B$1),"")</f>
        <v/>
      </c>
      <c r="L93" s="60" t="str">
        <f>IF(SUM('Test Sample Data'!L$3:L$98)&gt;10,IF(AND(ISNUMBER('Test Sample Data'!L92),'Test Sample Data'!L92&lt;$B$1, 'Test Sample Data'!L92&gt;0),'Test Sample Data'!L92,$B$1),"")</f>
        <v/>
      </c>
      <c r="M93" s="60" t="str">
        <f>IF(SUM('Test Sample Data'!M$3:M$98)&gt;10,IF(AND(ISNUMBER('Test Sample Data'!M92),'Test Sample Data'!M92&lt;$B$1, 'Test Sample Data'!M92&gt;0),'Test Sample Data'!M92,$B$1),"")</f>
        <v/>
      </c>
      <c r="N93" s="60" t="str">
        <f>'Gene Table'!D92</f>
        <v>NM_012423</v>
      </c>
      <c r="O93" s="57" t="s">
        <v>1835</v>
      </c>
      <c r="P93" s="60">
        <f>IF(SUM('Control Sample Data'!D$3:D$98)&gt;10,IF(AND(ISNUMBER('Control Sample Data'!D92),'Control Sample Data'!D92&lt;$B$1, 'Control Sample Data'!D92&gt;0),'Control Sample Data'!D92,$B$1),"")</f>
        <v>35</v>
      </c>
      <c r="Q93" s="60">
        <f>IF(SUM('Control Sample Data'!E$3:E$98)&gt;10,IF(AND(ISNUMBER('Control Sample Data'!E92),'Control Sample Data'!E92&lt;$B$1, 'Control Sample Data'!E92&gt;0),'Control Sample Data'!E92,$B$1),"")</f>
        <v>35</v>
      </c>
      <c r="R93" s="60">
        <f>IF(SUM('Control Sample Data'!F$3:F$98)&gt;10,IF(AND(ISNUMBER('Control Sample Data'!F92),'Control Sample Data'!F92&lt;$B$1, 'Control Sample Data'!F92&gt;0),'Control Sample Data'!F92,$B$1),"")</f>
        <v>35</v>
      </c>
      <c r="S93" s="60" t="str">
        <f>IF(SUM('Control Sample Data'!G$3:G$98)&gt;10,IF(AND(ISNUMBER('Control Sample Data'!G92),'Control Sample Data'!G92&lt;$B$1, 'Control Sample Data'!G92&gt;0),'Control Sample Data'!G92,$B$1),"")</f>
        <v/>
      </c>
      <c r="T93" s="60" t="str">
        <f>IF(SUM('Control Sample Data'!H$3:H$98)&gt;10,IF(AND(ISNUMBER('Control Sample Data'!H92),'Control Sample Data'!H92&lt;$B$1, 'Control Sample Data'!H92&gt;0),'Control Sample Data'!H92,$B$1),"")</f>
        <v/>
      </c>
      <c r="U93" s="60" t="str">
        <f>IF(SUM('Control Sample Data'!I$3:I$98)&gt;10,IF(AND(ISNUMBER('Control Sample Data'!I92),'Control Sample Data'!I92&lt;$B$1, 'Control Sample Data'!I92&gt;0),'Control Sample Data'!I92,$B$1),"")</f>
        <v/>
      </c>
      <c r="V93" s="60" t="str">
        <f>IF(SUM('Control Sample Data'!J$3:J$98)&gt;10,IF(AND(ISNUMBER('Control Sample Data'!J92),'Control Sample Data'!J92&lt;$B$1, 'Control Sample Data'!J92&gt;0),'Control Sample Data'!J92,$B$1),"")</f>
        <v/>
      </c>
      <c r="W93" s="60" t="str">
        <f>IF(SUM('Control Sample Data'!K$3:K$98)&gt;10,IF(AND(ISNUMBER('Control Sample Data'!K92),'Control Sample Data'!K92&lt;$B$1, 'Control Sample Data'!K92&gt;0),'Control Sample Data'!K92,$B$1),"")</f>
        <v/>
      </c>
      <c r="X93" s="60" t="str">
        <f>IF(SUM('Control Sample Data'!L$3:L$98)&gt;10,IF(AND(ISNUMBER('Control Sample Data'!L92),'Control Sample Data'!L92&lt;$B$1, 'Control Sample Data'!L92&gt;0),'Control Sample Data'!L92,$B$1),"")</f>
        <v/>
      </c>
      <c r="Y93" s="60" t="str">
        <f>IF(SUM('Control Sample Data'!M$3:M$98)&gt;10,IF(AND(ISNUMBER('Control Sample Data'!M92),'Control Sample Data'!M92&lt;$B$1, 'Control Sample Data'!M92&gt;0),'Control Sample Data'!M92,$B$1),"")</f>
        <v/>
      </c>
      <c r="AT93" s="74">
        <f t="shared" si="64"/>
        <v>11.940000000000001</v>
      </c>
      <c r="AU93" s="74">
        <f t="shared" si="65"/>
        <v>11.855</v>
      </c>
      <c r="AV93" s="74">
        <f t="shared" si="66"/>
        <v>11.84</v>
      </c>
      <c r="AW93" s="74" t="str">
        <f t="shared" si="67"/>
        <v/>
      </c>
      <c r="AX93" s="74" t="str">
        <f t="shared" si="68"/>
        <v/>
      </c>
      <c r="AY93" s="74" t="str">
        <f t="shared" si="69"/>
        <v/>
      </c>
      <c r="AZ93" s="74" t="str">
        <f t="shared" si="70"/>
        <v/>
      </c>
      <c r="BA93" s="74" t="str">
        <f t="shared" si="71"/>
        <v/>
      </c>
      <c r="BB93" s="74" t="str">
        <f t="shared" si="72"/>
        <v/>
      </c>
      <c r="BC93" s="74" t="str">
        <f t="shared" si="73"/>
        <v/>
      </c>
      <c r="BD93" s="74">
        <f t="shared" si="74"/>
        <v>10.723333333333333</v>
      </c>
      <c r="BE93" s="74">
        <f t="shared" si="75"/>
        <v>10.691666666666666</v>
      </c>
      <c r="BF93" s="74">
        <f t="shared" si="76"/>
        <v>10.594999999999999</v>
      </c>
      <c r="BG93" s="74" t="str">
        <f t="shared" si="77"/>
        <v/>
      </c>
      <c r="BH93" s="74" t="str">
        <f t="shared" si="78"/>
        <v/>
      </c>
      <c r="BI93" s="74" t="str">
        <f t="shared" si="79"/>
        <v/>
      </c>
      <c r="BJ93" s="74" t="str">
        <f t="shared" si="80"/>
        <v/>
      </c>
      <c r="BK93" s="74" t="str">
        <f t="shared" si="81"/>
        <v/>
      </c>
      <c r="BL93" s="74" t="str">
        <f t="shared" si="82"/>
        <v/>
      </c>
      <c r="BM93" s="74" t="str">
        <f t="shared" si="83"/>
        <v/>
      </c>
      <c r="BN93" s="62">
        <f t="shared" si="84"/>
        <v>11.878333333333336</v>
      </c>
      <c r="BO93" s="62">
        <f t="shared" si="85"/>
        <v>10.67</v>
      </c>
      <c r="BP93" s="9">
        <f t="shared" si="86"/>
        <v>2.5450824239285158E-4</v>
      </c>
      <c r="BQ93" s="9">
        <f t="shared" si="87"/>
        <v>2.6995377278326866E-4</v>
      </c>
      <c r="BR93" s="9">
        <f t="shared" si="88"/>
        <v>2.7277518019341298E-4</v>
      </c>
      <c r="BS93" s="9" t="str">
        <f t="shared" si="89"/>
        <v/>
      </c>
      <c r="BT93" s="9" t="str">
        <f t="shared" si="90"/>
        <v/>
      </c>
      <c r="BU93" s="9" t="str">
        <f t="shared" si="91"/>
        <v/>
      </c>
      <c r="BV93" s="9" t="str">
        <f t="shared" si="92"/>
        <v/>
      </c>
      <c r="BW93" s="9" t="str">
        <f t="shared" si="93"/>
        <v/>
      </c>
      <c r="BX93" s="9" t="str">
        <f t="shared" si="94"/>
        <v/>
      </c>
      <c r="BY93" s="9" t="str">
        <f t="shared" si="95"/>
        <v/>
      </c>
      <c r="BZ93" s="9">
        <f t="shared" si="96"/>
        <v>5.9150035983401969E-4</v>
      </c>
      <c r="CA93" s="9">
        <f t="shared" si="97"/>
        <v>6.0462712909054722E-4</v>
      </c>
      <c r="CB93" s="9">
        <f t="shared" si="98"/>
        <v>6.4652778827900342E-4</v>
      </c>
      <c r="CC93" s="9" t="str">
        <f t="shared" si="99"/>
        <v/>
      </c>
      <c r="CD93" s="9" t="str">
        <f t="shared" si="100"/>
        <v/>
      </c>
      <c r="CE93" s="9" t="str">
        <f t="shared" si="101"/>
        <v/>
      </c>
      <c r="CF93" s="9" t="str">
        <f t="shared" si="102"/>
        <v/>
      </c>
      <c r="CG93" s="9" t="str">
        <f t="shared" si="103"/>
        <v/>
      </c>
      <c r="CH93" s="9" t="str">
        <f t="shared" si="104"/>
        <v/>
      </c>
      <c r="CI93" s="9" t="str">
        <f t="shared" si="105"/>
        <v/>
      </c>
    </row>
    <row r="94" spans="1:87" ht="12.75" customHeight="1">
      <c r="A94" s="188"/>
      <c r="B94" s="57" t="str">
        <f>IF('Gene Table'!D93="","",'Gene Table'!D93)</f>
        <v>NM_000194</v>
      </c>
      <c r="C94" s="57" t="s">
        <v>1836</v>
      </c>
      <c r="D94" s="60">
        <f>IF(SUM('Test Sample Data'!D$3:D$98)&gt;10,IF(AND(ISNUMBER('Test Sample Data'!D93),'Test Sample Data'!D93&lt;$B$1, 'Test Sample Data'!D93&gt;0),'Test Sample Data'!D93,$B$1),"")</f>
        <v>23.24</v>
      </c>
      <c r="E94" s="60">
        <f>IF(SUM('Test Sample Data'!E$3:E$98)&gt;10,IF(AND(ISNUMBER('Test Sample Data'!E93),'Test Sample Data'!E93&lt;$B$1, 'Test Sample Data'!E93&gt;0),'Test Sample Data'!E93,$B$1),"")</f>
        <v>23.35</v>
      </c>
      <c r="F94" s="60">
        <f>IF(SUM('Test Sample Data'!F$3:F$98)&gt;10,IF(AND(ISNUMBER('Test Sample Data'!F93),'Test Sample Data'!F93&lt;$B$1, 'Test Sample Data'!F93&gt;0),'Test Sample Data'!F93,$B$1),"")</f>
        <v>23.42</v>
      </c>
      <c r="G94" s="60" t="str">
        <f>IF(SUM('Test Sample Data'!G$3:G$98)&gt;10,IF(AND(ISNUMBER('Test Sample Data'!G93),'Test Sample Data'!G93&lt;$B$1, 'Test Sample Data'!G93&gt;0),'Test Sample Data'!G93,$B$1),"")</f>
        <v/>
      </c>
      <c r="H94" s="60" t="str">
        <f>IF(SUM('Test Sample Data'!H$3:H$98)&gt;10,IF(AND(ISNUMBER('Test Sample Data'!H93),'Test Sample Data'!H93&lt;$B$1, 'Test Sample Data'!H93&gt;0),'Test Sample Data'!H93,$B$1),"")</f>
        <v/>
      </c>
      <c r="I94" s="60" t="str">
        <f>IF(SUM('Test Sample Data'!I$3:I$98)&gt;10,IF(AND(ISNUMBER('Test Sample Data'!I93),'Test Sample Data'!I93&lt;$B$1, 'Test Sample Data'!I93&gt;0),'Test Sample Data'!I93,$B$1),"")</f>
        <v/>
      </c>
      <c r="J94" s="60" t="str">
        <f>IF(SUM('Test Sample Data'!J$3:J$98)&gt;10,IF(AND(ISNUMBER('Test Sample Data'!J93),'Test Sample Data'!J93&lt;$B$1, 'Test Sample Data'!J93&gt;0),'Test Sample Data'!J93,$B$1),"")</f>
        <v/>
      </c>
      <c r="K94" s="60" t="str">
        <f>IF(SUM('Test Sample Data'!K$3:K$98)&gt;10,IF(AND(ISNUMBER('Test Sample Data'!K93),'Test Sample Data'!K93&lt;$B$1, 'Test Sample Data'!K93&gt;0),'Test Sample Data'!K93,$B$1),"")</f>
        <v/>
      </c>
      <c r="L94" s="60" t="str">
        <f>IF(SUM('Test Sample Data'!L$3:L$98)&gt;10,IF(AND(ISNUMBER('Test Sample Data'!L93),'Test Sample Data'!L93&lt;$B$1, 'Test Sample Data'!L93&gt;0),'Test Sample Data'!L93,$B$1),"")</f>
        <v/>
      </c>
      <c r="M94" s="60" t="str">
        <f>IF(SUM('Test Sample Data'!M$3:M$98)&gt;10,IF(AND(ISNUMBER('Test Sample Data'!M93),'Test Sample Data'!M93&lt;$B$1, 'Test Sample Data'!M93&gt;0),'Test Sample Data'!M93,$B$1),"")</f>
        <v/>
      </c>
      <c r="N94" s="60" t="str">
        <f>'Gene Table'!D93</f>
        <v>NM_000194</v>
      </c>
      <c r="O94" s="57" t="s">
        <v>1836</v>
      </c>
      <c r="P94" s="60">
        <f>IF(SUM('Control Sample Data'!D$3:D$98)&gt;10,IF(AND(ISNUMBER('Control Sample Data'!D93),'Control Sample Data'!D93&lt;$B$1, 'Control Sample Data'!D93&gt;0),'Control Sample Data'!D93,$B$1),"")</f>
        <v>23.13</v>
      </c>
      <c r="Q94" s="60">
        <f>IF(SUM('Control Sample Data'!E$3:E$98)&gt;10,IF(AND(ISNUMBER('Control Sample Data'!E93),'Control Sample Data'!E93&lt;$B$1, 'Control Sample Data'!E93&gt;0),'Control Sample Data'!E93,$B$1),"")</f>
        <v>23.2</v>
      </c>
      <c r="R94" s="60">
        <f>IF(SUM('Control Sample Data'!F$3:F$98)&gt;10,IF(AND(ISNUMBER('Control Sample Data'!F93),'Control Sample Data'!F93&lt;$B$1, 'Control Sample Data'!F93&gt;0),'Control Sample Data'!F93,$B$1),"")</f>
        <v>23.31</v>
      </c>
      <c r="S94" s="60" t="str">
        <f>IF(SUM('Control Sample Data'!G$3:G$98)&gt;10,IF(AND(ISNUMBER('Control Sample Data'!G93),'Control Sample Data'!G93&lt;$B$1, 'Control Sample Data'!G93&gt;0),'Control Sample Data'!G93,$B$1),"")</f>
        <v/>
      </c>
      <c r="T94" s="60" t="str">
        <f>IF(SUM('Control Sample Data'!H$3:H$98)&gt;10,IF(AND(ISNUMBER('Control Sample Data'!H93),'Control Sample Data'!H93&lt;$B$1, 'Control Sample Data'!H93&gt;0),'Control Sample Data'!H93,$B$1),"")</f>
        <v/>
      </c>
      <c r="U94" s="60" t="str">
        <f>IF(SUM('Control Sample Data'!I$3:I$98)&gt;10,IF(AND(ISNUMBER('Control Sample Data'!I93),'Control Sample Data'!I93&lt;$B$1, 'Control Sample Data'!I93&gt;0),'Control Sample Data'!I93,$B$1),"")</f>
        <v/>
      </c>
      <c r="V94" s="60" t="str">
        <f>IF(SUM('Control Sample Data'!J$3:J$98)&gt;10,IF(AND(ISNUMBER('Control Sample Data'!J93),'Control Sample Data'!J93&lt;$B$1, 'Control Sample Data'!J93&gt;0),'Control Sample Data'!J93,$B$1),"")</f>
        <v/>
      </c>
      <c r="W94" s="60" t="str">
        <f>IF(SUM('Control Sample Data'!K$3:K$98)&gt;10,IF(AND(ISNUMBER('Control Sample Data'!K93),'Control Sample Data'!K93&lt;$B$1, 'Control Sample Data'!K93&gt;0),'Control Sample Data'!K93,$B$1),"")</f>
        <v/>
      </c>
      <c r="X94" s="60" t="str">
        <f>IF(SUM('Control Sample Data'!L$3:L$98)&gt;10,IF(AND(ISNUMBER('Control Sample Data'!L93),'Control Sample Data'!L93&lt;$B$1, 'Control Sample Data'!L93&gt;0),'Control Sample Data'!L93,$B$1),"")</f>
        <v/>
      </c>
      <c r="Y94" s="60" t="str">
        <f>IF(SUM('Control Sample Data'!M$3:M$98)&gt;10,IF(AND(ISNUMBER('Control Sample Data'!M93),'Control Sample Data'!M93&lt;$B$1, 'Control Sample Data'!M93&gt;0),'Control Sample Data'!M93,$B$1),"")</f>
        <v/>
      </c>
      <c r="AT94" s="74">
        <f t="shared" si="64"/>
        <v>0.17999999999999972</v>
      </c>
      <c r="AU94" s="74">
        <f t="shared" si="65"/>
        <v>0.20500000000000185</v>
      </c>
      <c r="AV94" s="74">
        <f t="shared" si="66"/>
        <v>0.26000000000000156</v>
      </c>
      <c r="AW94" s="74" t="str">
        <f t="shared" si="67"/>
        <v/>
      </c>
      <c r="AX94" s="74" t="str">
        <f t="shared" si="68"/>
        <v/>
      </c>
      <c r="AY94" s="74" t="str">
        <f t="shared" si="69"/>
        <v/>
      </c>
      <c r="AZ94" s="74" t="str">
        <f t="shared" si="70"/>
        <v/>
      </c>
      <c r="BA94" s="74" t="str">
        <f t="shared" si="71"/>
        <v/>
      </c>
      <c r="BB94" s="74" t="str">
        <f t="shared" si="72"/>
        <v/>
      </c>
      <c r="BC94" s="74" t="str">
        <f t="shared" si="73"/>
        <v/>
      </c>
      <c r="BD94" s="74">
        <f t="shared" si="74"/>
        <v>-1.1466666666666683</v>
      </c>
      <c r="BE94" s="74">
        <f t="shared" si="75"/>
        <v>-1.1083333333333343</v>
      </c>
      <c r="BF94" s="74">
        <f t="shared" si="76"/>
        <v>-1.0950000000000024</v>
      </c>
      <c r="BG94" s="74" t="str">
        <f t="shared" si="77"/>
        <v/>
      </c>
      <c r="BH94" s="74" t="str">
        <f t="shared" si="78"/>
        <v/>
      </c>
      <c r="BI94" s="74" t="str">
        <f t="shared" si="79"/>
        <v/>
      </c>
      <c r="BJ94" s="74" t="str">
        <f t="shared" si="80"/>
        <v/>
      </c>
      <c r="BK94" s="74" t="str">
        <f t="shared" si="81"/>
        <v/>
      </c>
      <c r="BL94" s="74" t="str">
        <f t="shared" si="82"/>
        <v/>
      </c>
      <c r="BM94" s="74" t="str">
        <f t="shared" si="83"/>
        <v/>
      </c>
      <c r="BN94" s="62">
        <f t="shared" si="84"/>
        <v>0.21500000000000105</v>
      </c>
      <c r="BO94" s="62">
        <f t="shared" si="85"/>
        <v>-1.1166666666666683</v>
      </c>
      <c r="BP94" s="9">
        <f t="shared" si="86"/>
        <v>0.88270299629065507</v>
      </c>
      <c r="BQ94" s="9">
        <f t="shared" si="87"/>
        <v>0.86753868715206683</v>
      </c>
      <c r="BR94" s="9">
        <f t="shared" si="88"/>
        <v>0.83508791942836846</v>
      </c>
      <c r="BS94" s="9" t="str">
        <f t="shared" si="89"/>
        <v/>
      </c>
      <c r="BT94" s="9" t="str">
        <f t="shared" si="90"/>
        <v/>
      </c>
      <c r="BU94" s="9" t="str">
        <f t="shared" si="91"/>
        <v/>
      </c>
      <c r="BV94" s="9" t="str">
        <f t="shared" si="92"/>
        <v/>
      </c>
      <c r="BW94" s="9" t="str">
        <f t="shared" si="93"/>
        <v/>
      </c>
      <c r="BX94" s="9" t="str">
        <f t="shared" si="94"/>
        <v/>
      </c>
      <c r="BY94" s="9" t="str">
        <f t="shared" si="95"/>
        <v/>
      </c>
      <c r="BZ94" s="9">
        <f t="shared" si="96"/>
        <v>2.2140175631906196</v>
      </c>
      <c r="CA94" s="9">
        <f t="shared" si="97"/>
        <v>2.1559643660857115</v>
      </c>
      <c r="CB94" s="9">
        <f t="shared" si="98"/>
        <v>2.1361308160957067</v>
      </c>
      <c r="CC94" s="9" t="str">
        <f t="shared" si="99"/>
        <v/>
      </c>
      <c r="CD94" s="9" t="str">
        <f t="shared" si="100"/>
        <v/>
      </c>
      <c r="CE94" s="9" t="str">
        <f t="shared" si="101"/>
        <v/>
      </c>
      <c r="CF94" s="9" t="str">
        <f t="shared" si="102"/>
        <v/>
      </c>
      <c r="CG94" s="9" t="str">
        <f t="shared" si="103"/>
        <v/>
      </c>
      <c r="CH94" s="9" t="str">
        <f t="shared" si="104"/>
        <v/>
      </c>
      <c r="CI94" s="9" t="str">
        <f t="shared" si="105"/>
        <v/>
      </c>
    </row>
    <row r="95" spans="1:87">
      <c r="A95" s="188"/>
      <c r="B95" s="57" t="str">
        <f>IF('Gene Table'!D94="","",'Gene Table'!D94)</f>
        <v>NR_003286</v>
      </c>
      <c r="C95" s="57" t="s">
        <v>1837</v>
      </c>
      <c r="D95" s="60">
        <f>IF(SUM('Test Sample Data'!D$3:D$98)&gt;10,IF(AND(ISNUMBER('Test Sample Data'!D94),'Test Sample Data'!D94&lt;$B$1, 'Test Sample Data'!D94&gt;0),'Test Sample Data'!D94,$B$1),"")</f>
        <v>23.2</v>
      </c>
      <c r="E95" s="60">
        <f>IF(SUM('Test Sample Data'!E$3:E$98)&gt;10,IF(AND(ISNUMBER('Test Sample Data'!E94),'Test Sample Data'!E94&lt;$B$1, 'Test Sample Data'!E94&gt;0),'Test Sample Data'!E94,$B$1),"")</f>
        <v>23.4</v>
      </c>
      <c r="F95" s="60">
        <f>IF(SUM('Test Sample Data'!F$3:F$98)&gt;10,IF(AND(ISNUMBER('Test Sample Data'!F94),'Test Sample Data'!F94&lt;$B$1, 'Test Sample Data'!F94&gt;0),'Test Sample Data'!F94,$B$1),"")</f>
        <v>23.4</v>
      </c>
      <c r="G95" s="60" t="str">
        <f>IF(SUM('Test Sample Data'!G$3:G$98)&gt;10,IF(AND(ISNUMBER('Test Sample Data'!G94),'Test Sample Data'!G94&lt;$B$1, 'Test Sample Data'!G94&gt;0),'Test Sample Data'!G94,$B$1),"")</f>
        <v/>
      </c>
      <c r="H95" s="60" t="str">
        <f>IF(SUM('Test Sample Data'!H$3:H$98)&gt;10,IF(AND(ISNUMBER('Test Sample Data'!H94),'Test Sample Data'!H94&lt;$B$1, 'Test Sample Data'!H94&gt;0),'Test Sample Data'!H94,$B$1),"")</f>
        <v/>
      </c>
      <c r="I95" s="60" t="str">
        <f>IF(SUM('Test Sample Data'!I$3:I$98)&gt;10,IF(AND(ISNUMBER('Test Sample Data'!I94),'Test Sample Data'!I94&lt;$B$1, 'Test Sample Data'!I94&gt;0),'Test Sample Data'!I94,$B$1),"")</f>
        <v/>
      </c>
      <c r="J95" s="60" t="str">
        <f>IF(SUM('Test Sample Data'!J$3:J$98)&gt;10,IF(AND(ISNUMBER('Test Sample Data'!J94),'Test Sample Data'!J94&lt;$B$1, 'Test Sample Data'!J94&gt;0),'Test Sample Data'!J94,$B$1),"")</f>
        <v/>
      </c>
      <c r="K95" s="60" t="str">
        <f>IF(SUM('Test Sample Data'!K$3:K$98)&gt;10,IF(AND(ISNUMBER('Test Sample Data'!K94),'Test Sample Data'!K94&lt;$B$1, 'Test Sample Data'!K94&gt;0),'Test Sample Data'!K94,$B$1),"")</f>
        <v/>
      </c>
      <c r="L95" s="60" t="str">
        <f>IF(SUM('Test Sample Data'!L$3:L$98)&gt;10,IF(AND(ISNUMBER('Test Sample Data'!L94),'Test Sample Data'!L94&lt;$B$1, 'Test Sample Data'!L94&gt;0),'Test Sample Data'!L94,$B$1),"")</f>
        <v/>
      </c>
      <c r="M95" s="60" t="str">
        <f>IF(SUM('Test Sample Data'!M$3:M$98)&gt;10,IF(AND(ISNUMBER('Test Sample Data'!M94),'Test Sample Data'!M94&lt;$B$1, 'Test Sample Data'!M94&gt;0),'Test Sample Data'!M94,$B$1),"")</f>
        <v/>
      </c>
      <c r="N95" s="60" t="str">
        <f>'Gene Table'!D94</f>
        <v>NR_003286</v>
      </c>
      <c r="O95" s="57" t="s">
        <v>1837</v>
      </c>
      <c r="P95" s="60">
        <f>IF(SUM('Control Sample Data'!D$3:D$98)&gt;10,IF(AND(ISNUMBER('Control Sample Data'!D94),'Control Sample Data'!D94&lt;$B$1, 'Control Sample Data'!D94&gt;0),'Control Sample Data'!D94,$B$1),"")</f>
        <v>23.19</v>
      </c>
      <c r="Q95" s="60">
        <f>IF(SUM('Control Sample Data'!E$3:E$98)&gt;10,IF(AND(ISNUMBER('Control Sample Data'!E94),'Control Sample Data'!E94&lt;$B$1, 'Control Sample Data'!E94&gt;0),'Control Sample Data'!E94,$B$1),"")</f>
        <v>23.18</v>
      </c>
      <c r="R95" s="60">
        <f>IF(SUM('Control Sample Data'!F$3:F$98)&gt;10,IF(AND(ISNUMBER('Control Sample Data'!F94),'Control Sample Data'!F94&lt;$B$1, 'Control Sample Data'!F94&gt;0),'Control Sample Data'!F94,$B$1),"")</f>
        <v>23.31</v>
      </c>
      <c r="S95" s="60" t="str">
        <f>IF(SUM('Control Sample Data'!G$3:G$98)&gt;10,IF(AND(ISNUMBER('Control Sample Data'!G94),'Control Sample Data'!G94&lt;$B$1, 'Control Sample Data'!G94&gt;0),'Control Sample Data'!G94,$B$1),"")</f>
        <v/>
      </c>
      <c r="T95" s="60" t="str">
        <f>IF(SUM('Control Sample Data'!H$3:H$98)&gt;10,IF(AND(ISNUMBER('Control Sample Data'!H94),'Control Sample Data'!H94&lt;$B$1, 'Control Sample Data'!H94&gt;0),'Control Sample Data'!H94,$B$1),"")</f>
        <v/>
      </c>
      <c r="U95" s="60" t="str">
        <f>IF(SUM('Control Sample Data'!I$3:I$98)&gt;10,IF(AND(ISNUMBER('Control Sample Data'!I94),'Control Sample Data'!I94&lt;$B$1, 'Control Sample Data'!I94&gt;0),'Control Sample Data'!I94,$B$1),"")</f>
        <v/>
      </c>
      <c r="V95" s="60" t="str">
        <f>IF(SUM('Control Sample Data'!J$3:J$98)&gt;10,IF(AND(ISNUMBER('Control Sample Data'!J94),'Control Sample Data'!J94&lt;$B$1, 'Control Sample Data'!J94&gt;0),'Control Sample Data'!J94,$B$1),"")</f>
        <v/>
      </c>
      <c r="W95" s="60" t="str">
        <f>IF(SUM('Control Sample Data'!K$3:K$98)&gt;10,IF(AND(ISNUMBER('Control Sample Data'!K94),'Control Sample Data'!K94&lt;$B$1, 'Control Sample Data'!K94&gt;0),'Control Sample Data'!K94,$B$1),"")</f>
        <v/>
      </c>
      <c r="X95" s="60" t="str">
        <f>IF(SUM('Control Sample Data'!L$3:L$98)&gt;10,IF(AND(ISNUMBER('Control Sample Data'!L94),'Control Sample Data'!L94&lt;$B$1, 'Control Sample Data'!L94&gt;0),'Control Sample Data'!L94,$B$1),"")</f>
        <v/>
      </c>
      <c r="Y95" s="60" t="str">
        <f>IF(SUM('Control Sample Data'!M$3:M$98)&gt;10,IF(AND(ISNUMBER('Control Sample Data'!M94),'Control Sample Data'!M94&lt;$B$1, 'Control Sample Data'!M94&gt;0),'Control Sample Data'!M94,$B$1),"")</f>
        <v/>
      </c>
      <c r="AT95" s="74">
        <f t="shared" si="64"/>
        <v>0.14000000000000057</v>
      </c>
      <c r="AU95" s="74">
        <f t="shared" si="65"/>
        <v>0.25499999999999901</v>
      </c>
      <c r="AV95" s="74">
        <f t="shared" si="66"/>
        <v>0.23999999999999844</v>
      </c>
      <c r="AW95" s="74" t="str">
        <f t="shared" si="67"/>
        <v/>
      </c>
      <c r="AX95" s="74" t="str">
        <f t="shared" si="68"/>
        <v/>
      </c>
      <c r="AY95" s="74" t="str">
        <f t="shared" si="69"/>
        <v/>
      </c>
      <c r="AZ95" s="74" t="str">
        <f t="shared" si="70"/>
        <v/>
      </c>
      <c r="BA95" s="74" t="str">
        <f t="shared" si="71"/>
        <v/>
      </c>
      <c r="BB95" s="74" t="str">
        <f t="shared" si="72"/>
        <v/>
      </c>
      <c r="BC95" s="74" t="str">
        <f t="shared" si="73"/>
        <v/>
      </c>
      <c r="BD95" s="74">
        <f t="shared" si="74"/>
        <v>-1.086666666666666</v>
      </c>
      <c r="BE95" s="74">
        <f t="shared" si="75"/>
        <v>-1.1283333333333339</v>
      </c>
      <c r="BF95" s="74">
        <f t="shared" si="76"/>
        <v>-1.0950000000000024</v>
      </c>
      <c r="BG95" s="74" t="str">
        <f t="shared" si="77"/>
        <v/>
      </c>
      <c r="BH95" s="74" t="str">
        <f t="shared" si="78"/>
        <v/>
      </c>
      <c r="BI95" s="74" t="str">
        <f t="shared" si="79"/>
        <v/>
      </c>
      <c r="BJ95" s="74" t="str">
        <f t="shared" si="80"/>
        <v/>
      </c>
      <c r="BK95" s="74" t="str">
        <f t="shared" si="81"/>
        <v/>
      </c>
      <c r="BL95" s="74" t="str">
        <f t="shared" si="82"/>
        <v/>
      </c>
      <c r="BM95" s="74" t="str">
        <f t="shared" si="83"/>
        <v/>
      </c>
      <c r="BN95" s="62">
        <f t="shared" si="84"/>
        <v>0.211666666666666</v>
      </c>
      <c r="BO95" s="62">
        <f t="shared" si="85"/>
        <v>-1.1033333333333342</v>
      </c>
      <c r="BP95" s="9">
        <f t="shared" si="86"/>
        <v>0.90751915531716054</v>
      </c>
      <c r="BQ95" s="9">
        <f t="shared" si="87"/>
        <v>0.83798713466794916</v>
      </c>
      <c r="BR95" s="9">
        <f t="shared" si="88"/>
        <v>0.84674531236252804</v>
      </c>
      <c r="BS95" s="9" t="str">
        <f t="shared" si="89"/>
        <v/>
      </c>
      <c r="BT95" s="9" t="str">
        <f t="shared" si="90"/>
        <v/>
      </c>
      <c r="BU95" s="9" t="str">
        <f t="shared" si="91"/>
        <v/>
      </c>
      <c r="BV95" s="9" t="str">
        <f t="shared" si="92"/>
        <v/>
      </c>
      <c r="BW95" s="9" t="str">
        <f t="shared" si="93"/>
        <v/>
      </c>
      <c r="BX95" s="9" t="str">
        <f t="shared" si="94"/>
        <v/>
      </c>
      <c r="BY95" s="9" t="str">
        <f t="shared" si="95"/>
        <v/>
      </c>
      <c r="BZ95" s="9">
        <f t="shared" si="96"/>
        <v>2.123827607924714</v>
      </c>
      <c r="CA95" s="9">
        <f t="shared" si="97"/>
        <v>2.1860605070821073</v>
      </c>
      <c r="CB95" s="9">
        <f t="shared" si="98"/>
        <v>2.1361308160957067</v>
      </c>
      <c r="CC95" s="9" t="str">
        <f t="shared" si="99"/>
        <v/>
      </c>
      <c r="CD95" s="9" t="str">
        <f t="shared" si="100"/>
        <v/>
      </c>
      <c r="CE95" s="9" t="str">
        <f t="shared" si="101"/>
        <v/>
      </c>
      <c r="CF95" s="9" t="str">
        <f t="shared" si="102"/>
        <v/>
      </c>
      <c r="CG95" s="9" t="str">
        <f t="shared" si="103"/>
        <v/>
      </c>
      <c r="CH95" s="9" t="str">
        <f t="shared" si="104"/>
        <v/>
      </c>
      <c r="CI95" s="9" t="str">
        <f t="shared" si="105"/>
        <v/>
      </c>
    </row>
    <row r="96" spans="1:87">
      <c r="A96" s="188"/>
      <c r="B96" s="57" t="str">
        <f>IF('Gene Table'!D95="","",'Gene Table'!D95)</f>
        <v>RT</v>
      </c>
      <c r="C96" s="57" t="s">
        <v>1838</v>
      </c>
      <c r="D96" s="60">
        <f>IF(SUM('Test Sample Data'!D$3:D$98)&gt;10,IF(AND(ISNUMBER('Test Sample Data'!D95),'Test Sample Data'!D95&lt;$B$1, 'Test Sample Data'!D95&gt;0),'Test Sample Data'!D95,$B$1),"")</f>
        <v>23.29</v>
      </c>
      <c r="E96" s="60">
        <f>IF(SUM('Test Sample Data'!E$3:E$98)&gt;10,IF(AND(ISNUMBER('Test Sample Data'!E95),'Test Sample Data'!E95&lt;$B$1, 'Test Sample Data'!E95&gt;0),'Test Sample Data'!E95,$B$1),"")</f>
        <v>23.41</v>
      </c>
      <c r="F96" s="60">
        <f>IF(SUM('Test Sample Data'!F$3:F$98)&gt;10,IF(AND(ISNUMBER('Test Sample Data'!F95),'Test Sample Data'!F95&lt;$B$1, 'Test Sample Data'!F95&gt;0),'Test Sample Data'!F95,$B$1),"")</f>
        <v>23.43</v>
      </c>
      <c r="G96" s="60" t="str">
        <f>IF(SUM('Test Sample Data'!G$3:G$98)&gt;10,IF(AND(ISNUMBER('Test Sample Data'!G95),'Test Sample Data'!G95&lt;$B$1, 'Test Sample Data'!G95&gt;0),'Test Sample Data'!G95,$B$1),"")</f>
        <v/>
      </c>
      <c r="H96" s="60" t="str">
        <f>IF(SUM('Test Sample Data'!H$3:H$98)&gt;10,IF(AND(ISNUMBER('Test Sample Data'!H95),'Test Sample Data'!H95&lt;$B$1, 'Test Sample Data'!H95&gt;0),'Test Sample Data'!H95,$B$1),"")</f>
        <v/>
      </c>
      <c r="I96" s="60" t="str">
        <f>IF(SUM('Test Sample Data'!I$3:I$98)&gt;10,IF(AND(ISNUMBER('Test Sample Data'!I95),'Test Sample Data'!I95&lt;$B$1, 'Test Sample Data'!I95&gt;0),'Test Sample Data'!I95,$B$1),"")</f>
        <v/>
      </c>
      <c r="J96" s="60" t="str">
        <f>IF(SUM('Test Sample Data'!J$3:J$98)&gt;10,IF(AND(ISNUMBER('Test Sample Data'!J95),'Test Sample Data'!J95&lt;$B$1, 'Test Sample Data'!J95&gt;0),'Test Sample Data'!J95,$B$1),"")</f>
        <v/>
      </c>
      <c r="K96" s="60" t="str">
        <f>IF(SUM('Test Sample Data'!K$3:K$98)&gt;10,IF(AND(ISNUMBER('Test Sample Data'!K95),'Test Sample Data'!K95&lt;$B$1, 'Test Sample Data'!K95&gt;0),'Test Sample Data'!K95,$B$1),"")</f>
        <v/>
      </c>
      <c r="L96" s="60" t="str">
        <f>IF(SUM('Test Sample Data'!L$3:L$98)&gt;10,IF(AND(ISNUMBER('Test Sample Data'!L95),'Test Sample Data'!L95&lt;$B$1, 'Test Sample Data'!L95&gt;0),'Test Sample Data'!L95,$B$1),"")</f>
        <v/>
      </c>
      <c r="M96" s="60" t="str">
        <f>IF(SUM('Test Sample Data'!M$3:M$98)&gt;10,IF(AND(ISNUMBER('Test Sample Data'!M95),'Test Sample Data'!M95&lt;$B$1, 'Test Sample Data'!M95&gt;0),'Test Sample Data'!M95,$B$1),"")</f>
        <v/>
      </c>
      <c r="N96" s="60" t="str">
        <f>'Gene Table'!D95</f>
        <v>RT</v>
      </c>
      <c r="O96" s="57" t="s">
        <v>1838</v>
      </c>
      <c r="P96" s="60">
        <f>IF(SUM('Control Sample Data'!D$3:D$98)&gt;10,IF(AND(ISNUMBER('Control Sample Data'!D95),'Control Sample Data'!D95&lt;$B$1, 'Control Sample Data'!D95&gt;0),'Control Sample Data'!D95,$B$1),"")</f>
        <v>23.23</v>
      </c>
      <c r="Q96" s="60">
        <f>IF(SUM('Control Sample Data'!E$3:E$98)&gt;10,IF(AND(ISNUMBER('Control Sample Data'!E95),'Control Sample Data'!E95&lt;$B$1, 'Control Sample Data'!E95&gt;0),'Control Sample Data'!E95,$B$1),"")</f>
        <v>23.25</v>
      </c>
      <c r="R96" s="60">
        <f>IF(SUM('Control Sample Data'!F$3:F$98)&gt;10,IF(AND(ISNUMBER('Control Sample Data'!F95),'Control Sample Data'!F95&lt;$B$1, 'Control Sample Data'!F95&gt;0),'Control Sample Data'!F95,$B$1),"")</f>
        <v>23.32</v>
      </c>
      <c r="S96" s="60" t="str">
        <f>IF(SUM('Control Sample Data'!G$3:G$98)&gt;10,IF(AND(ISNUMBER('Control Sample Data'!G95),'Control Sample Data'!G95&lt;$B$1, 'Control Sample Data'!G95&gt;0),'Control Sample Data'!G95,$B$1),"")</f>
        <v/>
      </c>
      <c r="T96" s="60" t="str">
        <f>IF(SUM('Control Sample Data'!H$3:H$98)&gt;10,IF(AND(ISNUMBER('Control Sample Data'!H95),'Control Sample Data'!H95&lt;$B$1, 'Control Sample Data'!H95&gt;0),'Control Sample Data'!H95,$B$1),"")</f>
        <v/>
      </c>
      <c r="U96" s="60" t="str">
        <f>IF(SUM('Control Sample Data'!I$3:I$98)&gt;10,IF(AND(ISNUMBER('Control Sample Data'!I95),'Control Sample Data'!I95&lt;$B$1, 'Control Sample Data'!I95&gt;0),'Control Sample Data'!I95,$B$1),"")</f>
        <v/>
      </c>
      <c r="V96" s="60" t="str">
        <f>IF(SUM('Control Sample Data'!J$3:J$98)&gt;10,IF(AND(ISNUMBER('Control Sample Data'!J95),'Control Sample Data'!J95&lt;$B$1, 'Control Sample Data'!J95&gt;0),'Control Sample Data'!J95,$B$1),"")</f>
        <v/>
      </c>
      <c r="W96" s="60" t="str">
        <f>IF(SUM('Control Sample Data'!K$3:K$98)&gt;10,IF(AND(ISNUMBER('Control Sample Data'!K95),'Control Sample Data'!K95&lt;$B$1, 'Control Sample Data'!K95&gt;0),'Control Sample Data'!K95,$B$1),"")</f>
        <v/>
      </c>
      <c r="X96" s="60" t="str">
        <f>IF(SUM('Control Sample Data'!L$3:L$98)&gt;10,IF(AND(ISNUMBER('Control Sample Data'!L95),'Control Sample Data'!L95&lt;$B$1, 'Control Sample Data'!L95&gt;0),'Control Sample Data'!L95,$B$1),"")</f>
        <v/>
      </c>
      <c r="Y96" s="60" t="str">
        <f>IF(SUM('Control Sample Data'!M$3:M$98)&gt;10,IF(AND(ISNUMBER('Control Sample Data'!M95),'Control Sample Data'!M95&lt;$B$1, 'Control Sample Data'!M95&gt;0),'Control Sample Data'!M95,$B$1),"")</f>
        <v/>
      </c>
      <c r="AT96" s="74">
        <f t="shared" si="64"/>
        <v>0.23000000000000043</v>
      </c>
      <c r="AU96" s="74">
        <f t="shared" si="65"/>
        <v>0.26500000000000057</v>
      </c>
      <c r="AV96" s="74">
        <f t="shared" si="66"/>
        <v>0.26999999999999957</v>
      </c>
      <c r="AW96" s="74" t="str">
        <f t="shared" si="67"/>
        <v/>
      </c>
      <c r="AX96" s="74" t="str">
        <f t="shared" si="68"/>
        <v/>
      </c>
      <c r="AY96" s="74" t="str">
        <f t="shared" si="69"/>
        <v/>
      </c>
      <c r="AZ96" s="74" t="str">
        <f t="shared" si="70"/>
        <v/>
      </c>
      <c r="BA96" s="74" t="str">
        <f t="shared" si="71"/>
        <v/>
      </c>
      <c r="BB96" s="74" t="str">
        <f t="shared" si="72"/>
        <v/>
      </c>
      <c r="BC96" s="74" t="str">
        <f t="shared" si="73"/>
        <v/>
      </c>
      <c r="BD96" s="74">
        <f t="shared" si="74"/>
        <v>-1.0466666666666669</v>
      </c>
      <c r="BE96" s="74">
        <f t="shared" si="75"/>
        <v>-1.0583333333333336</v>
      </c>
      <c r="BF96" s="74">
        <f t="shared" si="76"/>
        <v>-1.0850000000000009</v>
      </c>
      <c r="BG96" s="74" t="str">
        <f t="shared" si="77"/>
        <v/>
      </c>
      <c r="BH96" s="74" t="str">
        <f t="shared" si="78"/>
        <v/>
      </c>
      <c r="BI96" s="74" t="str">
        <f t="shared" si="79"/>
        <v/>
      </c>
      <c r="BJ96" s="74" t="str">
        <f t="shared" si="80"/>
        <v/>
      </c>
      <c r="BK96" s="74" t="str">
        <f t="shared" si="81"/>
        <v/>
      </c>
      <c r="BL96" s="74" t="str">
        <f t="shared" si="82"/>
        <v/>
      </c>
      <c r="BM96" s="74" t="str">
        <f t="shared" si="83"/>
        <v/>
      </c>
      <c r="BN96" s="62">
        <f t="shared" si="84"/>
        <v>0.25500000000000017</v>
      </c>
      <c r="BO96" s="62">
        <f t="shared" si="85"/>
        <v>-1.0633333333333337</v>
      </c>
      <c r="BP96" s="9">
        <f t="shared" si="86"/>
        <v>0.85263489176795637</v>
      </c>
      <c r="BQ96" s="9">
        <f t="shared" si="87"/>
        <v>0.83219873471152417</v>
      </c>
      <c r="BR96" s="9">
        <f t="shared" si="88"/>
        <v>0.82931954581444201</v>
      </c>
      <c r="BS96" s="9" t="str">
        <f t="shared" si="89"/>
        <v/>
      </c>
      <c r="BT96" s="9" t="str">
        <f t="shared" si="90"/>
        <v/>
      </c>
      <c r="BU96" s="9" t="str">
        <f t="shared" si="91"/>
        <v/>
      </c>
      <c r="BV96" s="9" t="str">
        <f t="shared" si="92"/>
        <v/>
      </c>
      <c r="BW96" s="9" t="str">
        <f t="shared" si="93"/>
        <v/>
      </c>
      <c r="BX96" s="9" t="str">
        <f t="shared" si="94"/>
        <v/>
      </c>
      <c r="BY96" s="9" t="str">
        <f t="shared" si="95"/>
        <v/>
      </c>
      <c r="BZ96" s="9">
        <f t="shared" si="96"/>
        <v>2.0657514302987741</v>
      </c>
      <c r="CA96" s="9">
        <f t="shared" si="97"/>
        <v>2.0825243050696129</v>
      </c>
      <c r="CB96" s="9">
        <f t="shared" si="98"/>
        <v>2.1213754827364348</v>
      </c>
      <c r="CC96" s="9" t="str">
        <f t="shared" si="99"/>
        <v/>
      </c>
      <c r="CD96" s="9" t="str">
        <f t="shared" si="100"/>
        <v/>
      </c>
      <c r="CE96" s="9" t="str">
        <f t="shared" si="101"/>
        <v/>
      </c>
      <c r="CF96" s="9" t="str">
        <f t="shared" si="102"/>
        <v/>
      </c>
      <c r="CG96" s="9" t="str">
        <f t="shared" si="103"/>
        <v/>
      </c>
      <c r="CH96" s="9" t="str">
        <f t="shared" si="104"/>
        <v/>
      </c>
      <c r="CI96" s="9" t="str">
        <f t="shared" si="105"/>
        <v/>
      </c>
    </row>
    <row r="97" spans="1:87">
      <c r="A97" s="188"/>
      <c r="B97" s="57" t="str">
        <f>IF('Gene Table'!D96="","",'Gene Table'!D96)</f>
        <v>RT</v>
      </c>
      <c r="C97" s="57" t="s">
        <v>1839</v>
      </c>
      <c r="D97" s="60">
        <f>IF(SUM('Test Sample Data'!D$3:D$98)&gt;10,IF(AND(ISNUMBER('Test Sample Data'!D96),'Test Sample Data'!D96&lt;$B$1, 'Test Sample Data'!D96&gt;0),'Test Sample Data'!D96,$B$1),"")</f>
        <v>21.01</v>
      </c>
      <c r="E97" s="60">
        <f>IF(SUM('Test Sample Data'!E$3:E$98)&gt;10,IF(AND(ISNUMBER('Test Sample Data'!E96),'Test Sample Data'!E96&lt;$B$1, 'Test Sample Data'!E96&gt;0),'Test Sample Data'!E96,$B$1),"")</f>
        <v>20.83</v>
      </c>
      <c r="F97" s="60">
        <f>IF(SUM('Test Sample Data'!F$3:F$98)&gt;10,IF(AND(ISNUMBER('Test Sample Data'!F96),'Test Sample Data'!F96&lt;$B$1, 'Test Sample Data'!F96&gt;0),'Test Sample Data'!F96,$B$1),"")</f>
        <v>20.93</v>
      </c>
      <c r="G97" s="60" t="str">
        <f>IF(SUM('Test Sample Data'!G$3:G$98)&gt;10,IF(AND(ISNUMBER('Test Sample Data'!G96),'Test Sample Data'!G96&lt;$B$1, 'Test Sample Data'!G96&gt;0),'Test Sample Data'!G96,$B$1),"")</f>
        <v/>
      </c>
      <c r="H97" s="60" t="str">
        <f>IF(SUM('Test Sample Data'!H$3:H$98)&gt;10,IF(AND(ISNUMBER('Test Sample Data'!H96),'Test Sample Data'!H96&lt;$B$1, 'Test Sample Data'!H96&gt;0),'Test Sample Data'!H96,$B$1),"")</f>
        <v/>
      </c>
      <c r="I97" s="60" t="str">
        <f>IF(SUM('Test Sample Data'!I$3:I$98)&gt;10,IF(AND(ISNUMBER('Test Sample Data'!I96),'Test Sample Data'!I96&lt;$B$1, 'Test Sample Data'!I96&gt;0),'Test Sample Data'!I96,$B$1),"")</f>
        <v/>
      </c>
      <c r="J97" s="60" t="str">
        <f>IF(SUM('Test Sample Data'!J$3:J$98)&gt;10,IF(AND(ISNUMBER('Test Sample Data'!J96),'Test Sample Data'!J96&lt;$B$1, 'Test Sample Data'!J96&gt;0),'Test Sample Data'!J96,$B$1),"")</f>
        <v/>
      </c>
      <c r="K97" s="60" t="str">
        <f>IF(SUM('Test Sample Data'!K$3:K$98)&gt;10,IF(AND(ISNUMBER('Test Sample Data'!K96),'Test Sample Data'!K96&lt;$B$1, 'Test Sample Data'!K96&gt;0),'Test Sample Data'!K96,$B$1),"")</f>
        <v/>
      </c>
      <c r="L97" s="60" t="str">
        <f>IF(SUM('Test Sample Data'!L$3:L$98)&gt;10,IF(AND(ISNUMBER('Test Sample Data'!L96),'Test Sample Data'!L96&lt;$B$1, 'Test Sample Data'!L96&gt;0),'Test Sample Data'!L96,$B$1),"")</f>
        <v/>
      </c>
      <c r="M97" s="60" t="str">
        <f>IF(SUM('Test Sample Data'!M$3:M$98)&gt;10,IF(AND(ISNUMBER('Test Sample Data'!M96),'Test Sample Data'!M96&lt;$B$1, 'Test Sample Data'!M96&gt;0),'Test Sample Data'!M96,$B$1),"")</f>
        <v/>
      </c>
      <c r="N97" s="60" t="str">
        <f>'Gene Table'!D96</f>
        <v>RT</v>
      </c>
      <c r="O97" s="57" t="s">
        <v>1839</v>
      </c>
      <c r="P97" s="60">
        <f>IF(SUM('Control Sample Data'!D$3:D$98)&gt;10,IF(AND(ISNUMBER('Control Sample Data'!D96),'Control Sample Data'!D96&lt;$B$1, 'Control Sample Data'!D96&gt;0),'Control Sample Data'!D96,$B$1),"")</f>
        <v>20.72</v>
      </c>
      <c r="Q97" s="60">
        <f>IF(SUM('Control Sample Data'!E$3:E$98)&gt;10,IF(AND(ISNUMBER('Control Sample Data'!E96),'Control Sample Data'!E96&lt;$B$1, 'Control Sample Data'!E96&gt;0),'Control Sample Data'!E96,$B$1),"")</f>
        <v>20.82</v>
      </c>
      <c r="R97" s="60">
        <f>IF(SUM('Control Sample Data'!F$3:F$98)&gt;10,IF(AND(ISNUMBER('Control Sample Data'!F96),'Control Sample Data'!F96&lt;$B$1, 'Control Sample Data'!F96&gt;0),'Control Sample Data'!F96,$B$1),"")</f>
        <v>20.95</v>
      </c>
      <c r="S97" s="60" t="str">
        <f>IF(SUM('Control Sample Data'!G$3:G$98)&gt;10,IF(AND(ISNUMBER('Control Sample Data'!G96),'Control Sample Data'!G96&lt;$B$1, 'Control Sample Data'!G96&gt;0),'Control Sample Data'!G96,$B$1),"")</f>
        <v/>
      </c>
      <c r="T97" s="60" t="str">
        <f>IF(SUM('Control Sample Data'!H$3:H$98)&gt;10,IF(AND(ISNUMBER('Control Sample Data'!H96),'Control Sample Data'!H96&lt;$B$1, 'Control Sample Data'!H96&gt;0),'Control Sample Data'!H96,$B$1),"")</f>
        <v/>
      </c>
      <c r="U97" s="60" t="str">
        <f>IF(SUM('Control Sample Data'!I$3:I$98)&gt;10,IF(AND(ISNUMBER('Control Sample Data'!I96),'Control Sample Data'!I96&lt;$B$1, 'Control Sample Data'!I96&gt;0),'Control Sample Data'!I96,$B$1),"")</f>
        <v/>
      </c>
      <c r="V97" s="60" t="str">
        <f>IF(SUM('Control Sample Data'!J$3:J$98)&gt;10,IF(AND(ISNUMBER('Control Sample Data'!J96),'Control Sample Data'!J96&lt;$B$1, 'Control Sample Data'!J96&gt;0),'Control Sample Data'!J96,$B$1),"")</f>
        <v/>
      </c>
      <c r="W97" s="60" t="str">
        <f>IF(SUM('Control Sample Data'!K$3:K$98)&gt;10,IF(AND(ISNUMBER('Control Sample Data'!K96),'Control Sample Data'!K96&lt;$B$1, 'Control Sample Data'!K96&gt;0),'Control Sample Data'!K96,$B$1),"")</f>
        <v/>
      </c>
      <c r="X97" s="60" t="str">
        <f>IF(SUM('Control Sample Data'!L$3:L$98)&gt;10,IF(AND(ISNUMBER('Control Sample Data'!L96),'Control Sample Data'!L96&lt;$B$1, 'Control Sample Data'!L96&gt;0),'Control Sample Data'!L96,$B$1),"")</f>
        <v/>
      </c>
      <c r="Y97" s="60" t="str">
        <f>IF(SUM('Control Sample Data'!M$3:M$98)&gt;10,IF(AND(ISNUMBER('Control Sample Data'!M96),'Control Sample Data'!M96&lt;$B$1, 'Control Sample Data'!M96&gt;0),'Control Sample Data'!M96,$B$1),"")</f>
        <v/>
      </c>
      <c r="AT97" s="74">
        <f t="shared" si="64"/>
        <v>-2.0499999999999972</v>
      </c>
      <c r="AU97" s="74">
        <f t="shared" si="65"/>
        <v>-2.3150000000000013</v>
      </c>
      <c r="AV97" s="74">
        <f t="shared" si="66"/>
        <v>-2.2300000000000004</v>
      </c>
      <c r="AW97" s="74" t="str">
        <f t="shared" si="67"/>
        <v/>
      </c>
      <c r="AX97" s="74" t="str">
        <f t="shared" si="68"/>
        <v/>
      </c>
      <c r="AY97" s="74" t="str">
        <f t="shared" si="69"/>
        <v/>
      </c>
      <c r="AZ97" s="74" t="str">
        <f t="shared" si="70"/>
        <v/>
      </c>
      <c r="BA97" s="74" t="str">
        <f t="shared" si="71"/>
        <v/>
      </c>
      <c r="BB97" s="74" t="str">
        <f t="shared" si="72"/>
        <v/>
      </c>
      <c r="BC97" s="74" t="str">
        <f t="shared" si="73"/>
        <v/>
      </c>
      <c r="BD97" s="74">
        <f t="shared" si="74"/>
        <v>-3.5566666666666684</v>
      </c>
      <c r="BE97" s="74">
        <f t="shared" si="75"/>
        <v>-3.4883333333333333</v>
      </c>
      <c r="BF97" s="74">
        <f t="shared" si="76"/>
        <v>-3.4550000000000018</v>
      </c>
      <c r="BG97" s="74" t="str">
        <f t="shared" si="77"/>
        <v/>
      </c>
      <c r="BH97" s="74" t="str">
        <f t="shared" si="78"/>
        <v/>
      </c>
      <c r="BI97" s="74" t="str">
        <f t="shared" si="79"/>
        <v/>
      </c>
      <c r="BJ97" s="74" t="str">
        <f t="shared" si="80"/>
        <v/>
      </c>
      <c r="BK97" s="74" t="str">
        <f t="shared" si="81"/>
        <v/>
      </c>
      <c r="BL97" s="74" t="str">
        <f t="shared" si="82"/>
        <v/>
      </c>
      <c r="BM97" s="74" t="str">
        <f t="shared" si="83"/>
        <v/>
      </c>
      <c r="BN97" s="62">
        <f t="shared" si="84"/>
        <v>-2.1983333333333328</v>
      </c>
      <c r="BO97" s="62">
        <f t="shared" si="85"/>
        <v>-3.5000000000000013</v>
      </c>
      <c r="BP97" s="9">
        <f t="shared" si="86"/>
        <v>4.1410596953655014</v>
      </c>
      <c r="BQ97" s="9">
        <f t="shared" si="87"/>
        <v>4.9760466131938799</v>
      </c>
      <c r="BR97" s="9">
        <f t="shared" si="88"/>
        <v>4.691339796927517</v>
      </c>
      <c r="BS97" s="9" t="str">
        <f t="shared" si="89"/>
        <v/>
      </c>
      <c r="BT97" s="9" t="str">
        <f t="shared" si="90"/>
        <v/>
      </c>
      <c r="BU97" s="9" t="str">
        <f t="shared" si="91"/>
        <v/>
      </c>
      <c r="BV97" s="9" t="str">
        <f t="shared" si="92"/>
        <v/>
      </c>
      <c r="BW97" s="9" t="str">
        <f t="shared" si="93"/>
        <v/>
      </c>
      <c r="BX97" s="9" t="str">
        <f t="shared" si="94"/>
        <v/>
      </c>
      <c r="BY97" s="9" t="str">
        <f t="shared" si="95"/>
        <v/>
      </c>
      <c r="BZ97" s="9">
        <f t="shared" si="96"/>
        <v>11.766934913487614</v>
      </c>
      <c r="CA97" s="9">
        <f t="shared" si="97"/>
        <v>11.222586673714678</v>
      </c>
      <c r="CB97" s="9">
        <f t="shared" si="98"/>
        <v>10.966262439837642</v>
      </c>
      <c r="CC97" s="9" t="str">
        <f t="shared" si="99"/>
        <v/>
      </c>
      <c r="CD97" s="9" t="str">
        <f t="shared" si="100"/>
        <v/>
      </c>
      <c r="CE97" s="9" t="str">
        <f t="shared" si="101"/>
        <v/>
      </c>
      <c r="CF97" s="9" t="str">
        <f t="shared" si="102"/>
        <v/>
      </c>
      <c r="CG97" s="9" t="str">
        <f t="shared" si="103"/>
        <v/>
      </c>
      <c r="CH97" s="9" t="str">
        <f t="shared" si="104"/>
        <v/>
      </c>
      <c r="CI97" s="9" t="str">
        <f t="shared" si="105"/>
        <v/>
      </c>
    </row>
    <row r="98" spans="1:87">
      <c r="A98" s="188"/>
      <c r="B98" s="57" t="str">
        <f>IF('Gene Table'!D97="","",'Gene Table'!D97)</f>
        <v>PCR</v>
      </c>
      <c r="C98" s="57" t="s">
        <v>1840</v>
      </c>
      <c r="D98" s="60">
        <f>IF(SUM('Test Sample Data'!D$3:D$98)&gt;10,IF(AND(ISNUMBER('Test Sample Data'!D97),'Test Sample Data'!D97&lt;$B$1, 'Test Sample Data'!D97&gt;0),'Test Sample Data'!D97,$B$1),"")</f>
        <v>20.91</v>
      </c>
      <c r="E98" s="60">
        <f>IF(SUM('Test Sample Data'!E$3:E$98)&gt;10,IF(AND(ISNUMBER('Test Sample Data'!E97),'Test Sample Data'!E97&lt;$B$1, 'Test Sample Data'!E97&gt;0),'Test Sample Data'!E97,$B$1),"")</f>
        <v>20.72</v>
      </c>
      <c r="F98" s="60">
        <f>IF(SUM('Test Sample Data'!F$3:F$98)&gt;10,IF(AND(ISNUMBER('Test Sample Data'!F97),'Test Sample Data'!F97&lt;$B$1, 'Test Sample Data'!F97&gt;0),'Test Sample Data'!F97,$B$1),"")</f>
        <v>20.8</v>
      </c>
      <c r="G98" s="60" t="str">
        <f>IF(SUM('Test Sample Data'!G$3:G$98)&gt;10,IF(AND(ISNUMBER('Test Sample Data'!G97),'Test Sample Data'!G97&lt;$B$1, 'Test Sample Data'!G97&gt;0),'Test Sample Data'!G97,$B$1),"")</f>
        <v/>
      </c>
      <c r="H98" s="60" t="str">
        <f>IF(SUM('Test Sample Data'!H$3:H$98)&gt;10,IF(AND(ISNUMBER('Test Sample Data'!H97),'Test Sample Data'!H97&lt;$B$1, 'Test Sample Data'!H97&gt;0),'Test Sample Data'!H97,$B$1),"")</f>
        <v/>
      </c>
      <c r="I98" s="60" t="str">
        <f>IF(SUM('Test Sample Data'!I$3:I$98)&gt;10,IF(AND(ISNUMBER('Test Sample Data'!I97),'Test Sample Data'!I97&lt;$B$1, 'Test Sample Data'!I97&gt;0),'Test Sample Data'!I97,$B$1),"")</f>
        <v/>
      </c>
      <c r="J98" s="60" t="str">
        <f>IF(SUM('Test Sample Data'!J$3:J$98)&gt;10,IF(AND(ISNUMBER('Test Sample Data'!J97),'Test Sample Data'!J97&lt;$B$1, 'Test Sample Data'!J97&gt;0),'Test Sample Data'!J97,$B$1),"")</f>
        <v/>
      </c>
      <c r="K98" s="60" t="str">
        <f>IF(SUM('Test Sample Data'!K$3:K$98)&gt;10,IF(AND(ISNUMBER('Test Sample Data'!K97),'Test Sample Data'!K97&lt;$B$1, 'Test Sample Data'!K97&gt;0),'Test Sample Data'!K97,$B$1),"")</f>
        <v/>
      </c>
      <c r="L98" s="60" t="str">
        <f>IF(SUM('Test Sample Data'!L$3:L$98)&gt;10,IF(AND(ISNUMBER('Test Sample Data'!L97),'Test Sample Data'!L97&lt;$B$1, 'Test Sample Data'!L97&gt;0),'Test Sample Data'!L97,$B$1),"")</f>
        <v/>
      </c>
      <c r="M98" s="60" t="str">
        <f>IF(SUM('Test Sample Data'!M$3:M$98)&gt;10,IF(AND(ISNUMBER('Test Sample Data'!M97),'Test Sample Data'!M97&lt;$B$1, 'Test Sample Data'!M97&gt;0),'Test Sample Data'!M97,$B$1),"")</f>
        <v/>
      </c>
      <c r="N98" s="60" t="str">
        <f>'Gene Table'!D97</f>
        <v>PCR</v>
      </c>
      <c r="O98" s="57" t="s">
        <v>1840</v>
      </c>
      <c r="P98" s="60">
        <f>IF(SUM('Control Sample Data'!D$3:D$98)&gt;10,IF(AND(ISNUMBER('Control Sample Data'!D97),'Control Sample Data'!D97&lt;$B$1, 'Control Sample Data'!D97&gt;0),'Control Sample Data'!D97,$B$1),"")</f>
        <v>20.71</v>
      </c>
      <c r="Q98" s="60">
        <f>IF(SUM('Control Sample Data'!E$3:E$98)&gt;10,IF(AND(ISNUMBER('Control Sample Data'!E97),'Control Sample Data'!E97&lt;$B$1, 'Control Sample Data'!E97&gt;0),'Control Sample Data'!E97,$B$1),"")</f>
        <v>20.6</v>
      </c>
      <c r="R98" s="60">
        <f>IF(SUM('Control Sample Data'!F$3:F$98)&gt;10,IF(AND(ISNUMBER('Control Sample Data'!F97),'Control Sample Data'!F97&lt;$B$1, 'Control Sample Data'!F97&gt;0),'Control Sample Data'!F97,$B$1),"")</f>
        <v>20.8</v>
      </c>
      <c r="S98" s="60" t="str">
        <f>IF(SUM('Control Sample Data'!G$3:G$98)&gt;10,IF(AND(ISNUMBER('Control Sample Data'!G97),'Control Sample Data'!G97&lt;$B$1, 'Control Sample Data'!G97&gt;0),'Control Sample Data'!G97,$B$1),"")</f>
        <v/>
      </c>
      <c r="T98" s="60" t="str">
        <f>IF(SUM('Control Sample Data'!H$3:H$98)&gt;10,IF(AND(ISNUMBER('Control Sample Data'!H97),'Control Sample Data'!H97&lt;$B$1, 'Control Sample Data'!H97&gt;0),'Control Sample Data'!H97,$B$1),"")</f>
        <v/>
      </c>
      <c r="U98" s="60" t="str">
        <f>IF(SUM('Control Sample Data'!I$3:I$98)&gt;10,IF(AND(ISNUMBER('Control Sample Data'!I97),'Control Sample Data'!I97&lt;$B$1, 'Control Sample Data'!I97&gt;0),'Control Sample Data'!I97,$B$1),"")</f>
        <v/>
      </c>
      <c r="V98" s="60" t="str">
        <f>IF(SUM('Control Sample Data'!J$3:J$98)&gt;10,IF(AND(ISNUMBER('Control Sample Data'!J97),'Control Sample Data'!J97&lt;$B$1, 'Control Sample Data'!J97&gt;0),'Control Sample Data'!J97,$B$1),"")</f>
        <v/>
      </c>
      <c r="W98" s="60" t="str">
        <f>IF(SUM('Control Sample Data'!K$3:K$98)&gt;10,IF(AND(ISNUMBER('Control Sample Data'!K97),'Control Sample Data'!K97&lt;$B$1, 'Control Sample Data'!K97&gt;0),'Control Sample Data'!K97,$B$1),"")</f>
        <v/>
      </c>
      <c r="X98" s="60" t="str">
        <f>IF(SUM('Control Sample Data'!L$3:L$98)&gt;10,IF(AND(ISNUMBER('Control Sample Data'!L97),'Control Sample Data'!L97&lt;$B$1, 'Control Sample Data'!L97&gt;0),'Control Sample Data'!L97,$B$1),"")</f>
        <v/>
      </c>
      <c r="Y98" s="60" t="str">
        <f>IF(SUM('Control Sample Data'!M$3:M$98)&gt;10,IF(AND(ISNUMBER('Control Sample Data'!M97),'Control Sample Data'!M97&lt;$B$1, 'Control Sample Data'!M97&gt;0),'Control Sample Data'!M97,$B$1),"")</f>
        <v/>
      </c>
      <c r="AT98" s="74">
        <f t="shared" si="64"/>
        <v>-2.1499999999999986</v>
      </c>
      <c r="AU98" s="74">
        <f t="shared" si="65"/>
        <v>-2.4250000000000007</v>
      </c>
      <c r="AV98" s="74">
        <f t="shared" si="66"/>
        <v>-2.3599999999999994</v>
      </c>
      <c r="AW98" s="74" t="str">
        <f t="shared" si="67"/>
        <v/>
      </c>
      <c r="AX98" s="74" t="str">
        <f t="shared" si="68"/>
        <v/>
      </c>
      <c r="AY98" s="74" t="str">
        <f t="shared" si="69"/>
        <v/>
      </c>
      <c r="AZ98" s="74" t="str">
        <f t="shared" si="70"/>
        <v/>
      </c>
      <c r="BA98" s="74" t="str">
        <f t="shared" si="71"/>
        <v/>
      </c>
      <c r="BB98" s="74" t="str">
        <f t="shared" si="72"/>
        <v/>
      </c>
      <c r="BC98" s="74" t="str">
        <f t="shared" si="73"/>
        <v/>
      </c>
      <c r="BD98" s="74">
        <f t="shared" si="74"/>
        <v>-3.5666666666666664</v>
      </c>
      <c r="BE98" s="74">
        <f t="shared" si="75"/>
        <v>-3.7083333333333321</v>
      </c>
      <c r="BF98" s="74">
        <f t="shared" si="76"/>
        <v>-3.6050000000000004</v>
      </c>
      <c r="BG98" s="74" t="str">
        <f t="shared" si="77"/>
        <v/>
      </c>
      <c r="BH98" s="74" t="str">
        <f t="shared" si="78"/>
        <v/>
      </c>
      <c r="BI98" s="74" t="str">
        <f t="shared" si="79"/>
        <v/>
      </c>
      <c r="BJ98" s="74" t="str">
        <f t="shared" si="80"/>
        <v/>
      </c>
      <c r="BK98" s="74" t="str">
        <f t="shared" si="81"/>
        <v/>
      </c>
      <c r="BL98" s="74" t="str">
        <f t="shared" si="82"/>
        <v/>
      </c>
      <c r="BM98" s="74" t="str">
        <f t="shared" si="83"/>
        <v/>
      </c>
      <c r="BN98" s="62">
        <f t="shared" si="84"/>
        <v>-2.3116666666666661</v>
      </c>
      <c r="BO98" s="62">
        <f t="shared" si="85"/>
        <v>-3.6266666666666665</v>
      </c>
      <c r="BP98" s="9">
        <f t="shared" si="86"/>
        <v>4.4382778882713749</v>
      </c>
      <c r="BQ98" s="9">
        <f t="shared" si="87"/>
        <v>5.3702900111210559</v>
      </c>
      <c r="BR98" s="9">
        <f t="shared" si="88"/>
        <v>5.1337035902516144</v>
      </c>
      <c r="BS98" s="9" t="str">
        <f t="shared" si="89"/>
        <v/>
      </c>
      <c r="BT98" s="9" t="str">
        <f t="shared" si="90"/>
        <v/>
      </c>
      <c r="BU98" s="9" t="str">
        <f t="shared" si="91"/>
        <v/>
      </c>
      <c r="BV98" s="9" t="str">
        <f t="shared" si="92"/>
        <v/>
      </c>
      <c r="BW98" s="9" t="str">
        <f t="shared" si="93"/>
        <v/>
      </c>
      <c r="BX98" s="9" t="str">
        <f t="shared" si="94"/>
        <v/>
      </c>
      <c r="BY98" s="9" t="str">
        <f t="shared" si="95"/>
        <v/>
      </c>
      <c r="BZ98" s="9">
        <f t="shared" si="96"/>
        <v>11.848780418292511</v>
      </c>
      <c r="CA98" s="9">
        <f t="shared" si="97"/>
        <v>13.071323625928784</v>
      </c>
      <c r="CB98" s="9">
        <f t="shared" si="98"/>
        <v>12.167830025928074</v>
      </c>
      <c r="CC98" s="9" t="str">
        <f t="shared" si="99"/>
        <v/>
      </c>
      <c r="CD98" s="9" t="str">
        <f t="shared" si="100"/>
        <v/>
      </c>
      <c r="CE98" s="9" t="str">
        <f t="shared" si="101"/>
        <v/>
      </c>
      <c r="CF98" s="9" t="str">
        <f t="shared" si="102"/>
        <v/>
      </c>
      <c r="CG98" s="9" t="str">
        <f t="shared" si="103"/>
        <v/>
      </c>
      <c r="CH98" s="9" t="str">
        <f t="shared" si="104"/>
        <v/>
      </c>
      <c r="CI98" s="9" t="str">
        <f t="shared" si="105"/>
        <v/>
      </c>
    </row>
    <row r="99" spans="1:87">
      <c r="A99" s="189"/>
      <c r="B99" s="57" t="str">
        <f>IF('Gene Table'!D98="","",'Gene Table'!D98)</f>
        <v>PCR</v>
      </c>
      <c r="C99" s="57" t="s">
        <v>1841</v>
      </c>
      <c r="D99" s="60">
        <f>IF(SUM('Test Sample Data'!D$3:D$98)&gt;10,IF(AND(ISNUMBER('Test Sample Data'!D98),'Test Sample Data'!D98&lt;$B$1, 'Test Sample Data'!D98&gt;0),'Test Sample Data'!D98,$B$1),"")</f>
        <v>20.43</v>
      </c>
      <c r="E99" s="60">
        <f>IF(SUM('Test Sample Data'!E$3:E$98)&gt;10,IF(AND(ISNUMBER('Test Sample Data'!E98),'Test Sample Data'!E98&lt;$B$1, 'Test Sample Data'!E98&gt;0),'Test Sample Data'!E98,$B$1),"")</f>
        <v>20.51</v>
      </c>
      <c r="F99" s="60">
        <f>IF(SUM('Test Sample Data'!F$3:F$98)&gt;10,IF(AND(ISNUMBER('Test Sample Data'!F98),'Test Sample Data'!F98&lt;$B$1, 'Test Sample Data'!F98&gt;0),'Test Sample Data'!F98,$B$1),"")</f>
        <v>20.82</v>
      </c>
      <c r="G99" s="60" t="str">
        <f>IF(SUM('Test Sample Data'!G$3:G$98)&gt;10,IF(AND(ISNUMBER('Test Sample Data'!G98),'Test Sample Data'!G98&lt;$B$1, 'Test Sample Data'!G98&gt;0),'Test Sample Data'!G98,$B$1),"")</f>
        <v/>
      </c>
      <c r="H99" s="60" t="str">
        <f>IF(SUM('Test Sample Data'!H$3:H$98)&gt;10,IF(AND(ISNUMBER('Test Sample Data'!H98),'Test Sample Data'!H98&lt;$B$1, 'Test Sample Data'!H98&gt;0),'Test Sample Data'!H98,$B$1),"")</f>
        <v/>
      </c>
      <c r="I99" s="60" t="str">
        <f>IF(SUM('Test Sample Data'!I$3:I$98)&gt;10,IF(AND(ISNUMBER('Test Sample Data'!I98),'Test Sample Data'!I98&lt;$B$1, 'Test Sample Data'!I98&gt;0),'Test Sample Data'!I98,$B$1),"")</f>
        <v/>
      </c>
      <c r="J99" s="60" t="str">
        <f>IF(SUM('Test Sample Data'!J$3:J$98)&gt;10,IF(AND(ISNUMBER('Test Sample Data'!J98),'Test Sample Data'!J98&lt;$B$1, 'Test Sample Data'!J98&gt;0),'Test Sample Data'!J98,$B$1),"")</f>
        <v/>
      </c>
      <c r="K99" s="60" t="str">
        <f>IF(SUM('Test Sample Data'!K$3:K$98)&gt;10,IF(AND(ISNUMBER('Test Sample Data'!K98),'Test Sample Data'!K98&lt;$B$1, 'Test Sample Data'!K98&gt;0),'Test Sample Data'!K98,$B$1),"")</f>
        <v/>
      </c>
      <c r="L99" s="60" t="str">
        <f>IF(SUM('Test Sample Data'!L$3:L$98)&gt;10,IF(AND(ISNUMBER('Test Sample Data'!L98),'Test Sample Data'!L98&lt;$B$1, 'Test Sample Data'!L98&gt;0),'Test Sample Data'!L98,$B$1),"")</f>
        <v/>
      </c>
      <c r="M99" s="60" t="str">
        <f>IF(SUM('Test Sample Data'!M$3:M$98)&gt;10,IF(AND(ISNUMBER('Test Sample Data'!M98),'Test Sample Data'!M98&lt;$B$1, 'Test Sample Data'!M98&gt;0),'Test Sample Data'!M98,$B$1),"")</f>
        <v/>
      </c>
      <c r="N99" s="60" t="str">
        <f>'Gene Table'!D98</f>
        <v>PCR</v>
      </c>
      <c r="O99" s="57" t="s">
        <v>1841</v>
      </c>
      <c r="P99" s="60">
        <f>IF(SUM('Control Sample Data'!D$3:D$98)&gt;10,IF(AND(ISNUMBER('Control Sample Data'!D98),'Control Sample Data'!D98&lt;$B$1, 'Control Sample Data'!D98&gt;0),'Control Sample Data'!D98,$B$1),"")</f>
        <v>21.01</v>
      </c>
      <c r="Q99" s="60">
        <f>IF(SUM('Control Sample Data'!E$3:E$98)&gt;10,IF(AND(ISNUMBER('Control Sample Data'!E98),'Control Sample Data'!E98&lt;$B$1, 'Control Sample Data'!E98&gt;0),'Control Sample Data'!E98,$B$1),"")</f>
        <v>20.64</v>
      </c>
      <c r="R99" s="60">
        <f>IF(SUM('Control Sample Data'!F$3:F$98)&gt;10,IF(AND(ISNUMBER('Control Sample Data'!F98),'Control Sample Data'!F98&lt;$B$1, 'Control Sample Data'!F98&gt;0),'Control Sample Data'!F98,$B$1),"")</f>
        <v>20.66</v>
      </c>
      <c r="S99" s="60" t="str">
        <f>IF(SUM('Control Sample Data'!G$3:G$98)&gt;10,IF(AND(ISNUMBER('Control Sample Data'!G98),'Control Sample Data'!G98&lt;$B$1, 'Control Sample Data'!G98&gt;0),'Control Sample Data'!G98,$B$1),"")</f>
        <v/>
      </c>
      <c r="T99" s="60" t="str">
        <f>IF(SUM('Control Sample Data'!H$3:H$98)&gt;10,IF(AND(ISNUMBER('Control Sample Data'!H98),'Control Sample Data'!H98&lt;$B$1, 'Control Sample Data'!H98&gt;0),'Control Sample Data'!H98,$B$1),"")</f>
        <v/>
      </c>
      <c r="U99" s="60" t="str">
        <f>IF(SUM('Control Sample Data'!I$3:I$98)&gt;10,IF(AND(ISNUMBER('Control Sample Data'!I98),'Control Sample Data'!I98&lt;$B$1, 'Control Sample Data'!I98&gt;0),'Control Sample Data'!I98,$B$1),"")</f>
        <v/>
      </c>
      <c r="V99" s="60" t="str">
        <f>IF(SUM('Control Sample Data'!J$3:J$98)&gt;10,IF(AND(ISNUMBER('Control Sample Data'!J98),'Control Sample Data'!J98&lt;$B$1, 'Control Sample Data'!J98&gt;0),'Control Sample Data'!J98,$B$1),"")</f>
        <v/>
      </c>
      <c r="W99" s="60" t="str">
        <f>IF(SUM('Control Sample Data'!K$3:K$98)&gt;10,IF(AND(ISNUMBER('Control Sample Data'!K98),'Control Sample Data'!K98&lt;$B$1, 'Control Sample Data'!K98&gt;0),'Control Sample Data'!K98,$B$1),"")</f>
        <v/>
      </c>
      <c r="X99" s="60" t="str">
        <f>IF(SUM('Control Sample Data'!L$3:L$98)&gt;10,IF(AND(ISNUMBER('Control Sample Data'!L98),'Control Sample Data'!L98&lt;$B$1, 'Control Sample Data'!L98&gt;0),'Control Sample Data'!L98,$B$1),"")</f>
        <v/>
      </c>
      <c r="Y99" s="60" t="str">
        <f>IF(SUM('Control Sample Data'!M$3:M$98)&gt;10,IF(AND(ISNUMBER('Control Sample Data'!M98),'Control Sample Data'!M98&lt;$B$1, 'Control Sample Data'!M98&gt;0),'Control Sample Data'!M98,$B$1),"")</f>
        <v/>
      </c>
      <c r="AT99" s="74">
        <f t="shared" si="64"/>
        <v>-2.629999999999999</v>
      </c>
      <c r="AU99" s="74">
        <f t="shared" si="65"/>
        <v>-2.634999999999998</v>
      </c>
      <c r="AV99" s="74">
        <f t="shared" si="66"/>
        <v>-2.34</v>
      </c>
      <c r="AW99" s="74" t="str">
        <f t="shared" si="67"/>
        <v/>
      </c>
      <c r="AX99" s="74" t="str">
        <f t="shared" si="68"/>
        <v/>
      </c>
      <c r="AY99" s="74" t="str">
        <f t="shared" si="69"/>
        <v/>
      </c>
      <c r="AZ99" s="74" t="str">
        <f t="shared" si="70"/>
        <v/>
      </c>
      <c r="BA99" s="74" t="str">
        <f t="shared" si="71"/>
        <v/>
      </c>
      <c r="BB99" s="74" t="str">
        <f t="shared" si="72"/>
        <v/>
      </c>
      <c r="BC99" s="74" t="str">
        <f t="shared" si="73"/>
        <v/>
      </c>
      <c r="BD99" s="74">
        <f t="shared" si="74"/>
        <v>-3.2666666666666657</v>
      </c>
      <c r="BE99" s="74">
        <f t="shared" si="75"/>
        <v>-3.668333333333333</v>
      </c>
      <c r="BF99" s="74">
        <f t="shared" si="76"/>
        <v>-3.745000000000001</v>
      </c>
      <c r="BG99" s="74" t="str">
        <f t="shared" si="77"/>
        <v/>
      </c>
      <c r="BH99" s="74" t="str">
        <f t="shared" si="78"/>
        <v/>
      </c>
      <c r="BI99" s="74" t="str">
        <f t="shared" si="79"/>
        <v/>
      </c>
      <c r="BJ99" s="74" t="str">
        <f t="shared" si="80"/>
        <v/>
      </c>
      <c r="BK99" s="74" t="str">
        <f t="shared" si="81"/>
        <v/>
      </c>
      <c r="BL99" s="74" t="str">
        <f t="shared" si="82"/>
        <v/>
      </c>
      <c r="BM99" s="74" t="str">
        <f t="shared" si="83"/>
        <v/>
      </c>
      <c r="BN99" s="62">
        <f t="shared" si="84"/>
        <v>-2.5349999999999988</v>
      </c>
      <c r="BO99" s="62">
        <f t="shared" si="85"/>
        <v>-3.56</v>
      </c>
      <c r="BP99" s="9">
        <f t="shared" si="86"/>
        <v>6.190259974169555</v>
      </c>
      <c r="BQ99" s="9">
        <f t="shared" si="87"/>
        <v>6.2117510000083085</v>
      </c>
      <c r="BR99" s="9">
        <f t="shared" si="88"/>
        <v>5.0630263758811198</v>
      </c>
      <c r="BS99" s="9" t="str">
        <f t="shared" si="89"/>
        <v/>
      </c>
      <c r="BT99" s="9" t="str">
        <f t="shared" si="90"/>
        <v/>
      </c>
      <c r="BU99" s="9" t="str">
        <f t="shared" si="91"/>
        <v/>
      </c>
      <c r="BV99" s="9" t="str">
        <f t="shared" si="92"/>
        <v/>
      </c>
      <c r="BW99" s="9" t="str">
        <f t="shared" si="93"/>
        <v/>
      </c>
      <c r="BX99" s="9" t="str">
        <f t="shared" si="94"/>
        <v/>
      </c>
      <c r="BY99" s="9" t="str">
        <f t="shared" si="95"/>
        <v/>
      </c>
      <c r="BZ99" s="9">
        <f t="shared" si="96"/>
        <v>9.624200288656926</v>
      </c>
      <c r="CA99" s="9">
        <f t="shared" si="97"/>
        <v>12.713887593986737</v>
      </c>
      <c r="CB99" s="9">
        <f t="shared" si="98"/>
        <v>13.407794154687187</v>
      </c>
      <c r="CC99" s="9" t="str">
        <f t="shared" si="99"/>
        <v/>
      </c>
      <c r="CD99" s="9" t="str">
        <f t="shared" si="100"/>
        <v/>
      </c>
      <c r="CE99" s="9" t="str">
        <f t="shared" si="101"/>
        <v/>
      </c>
      <c r="CF99" s="9" t="str">
        <f t="shared" si="102"/>
        <v/>
      </c>
      <c r="CG99" s="9" t="str">
        <f t="shared" si="103"/>
        <v/>
      </c>
      <c r="CH99" s="9" t="str">
        <f t="shared" si="104"/>
        <v/>
      </c>
      <c r="CI99" s="9" t="str">
        <f t="shared" si="105"/>
        <v/>
      </c>
    </row>
    <row r="100" spans="1:87">
      <c r="A100" s="187" t="s">
        <v>331</v>
      </c>
      <c r="B100" s="57" t="str">
        <f>IF('Gene Table'!D99="","",'Gene Table'!D99)</f>
        <v>NM_001005735</v>
      </c>
      <c r="C100" s="57" t="s">
        <v>1742</v>
      </c>
      <c r="D100" s="60">
        <f>IF(SUM('Test Sample Data'!D$3:D$98)&gt;10,IF(AND(ISNUMBER('Test Sample Data'!D99),'Test Sample Data'!D99&lt;$B$1, 'Test Sample Data'!D99&gt;0),'Test Sample Data'!D99,$B$1),"")</f>
        <v>31.71</v>
      </c>
      <c r="E100" s="60">
        <f>IF(SUM('Test Sample Data'!E$3:E$98)&gt;10,IF(AND(ISNUMBER('Test Sample Data'!E99),'Test Sample Data'!E99&lt;$B$1, 'Test Sample Data'!E99&gt;0),'Test Sample Data'!E99,$B$1),"")</f>
        <v>31.99</v>
      </c>
      <c r="F100" s="60">
        <f>IF(SUM('Test Sample Data'!F$3:F$98)&gt;10,IF(AND(ISNUMBER('Test Sample Data'!F99),'Test Sample Data'!F99&lt;$B$1, 'Test Sample Data'!F99&gt;0),'Test Sample Data'!F99,$B$1),"")</f>
        <v>31.61</v>
      </c>
      <c r="G100" s="60" t="str">
        <f>IF(SUM('Test Sample Data'!G$3:G$98)&gt;10,IF(AND(ISNUMBER('Test Sample Data'!G99),'Test Sample Data'!G99&lt;$B$1, 'Test Sample Data'!G99&gt;0),'Test Sample Data'!G99,$B$1),"")</f>
        <v/>
      </c>
      <c r="H100" s="60" t="str">
        <f>IF(SUM('Test Sample Data'!H$3:H$98)&gt;10,IF(AND(ISNUMBER('Test Sample Data'!H99),'Test Sample Data'!H99&lt;$B$1, 'Test Sample Data'!H99&gt;0),'Test Sample Data'!H99,$B$1),"")</f>
        <v/>
      </c>
      <c r="I100" s="60" t="str">
        <f>IF(SUM('Test Sample Data'!I$3:I$98)&gt;10,IF(AND(ISNUMBER('Test Sample Data'!I99),'Test Sample Data'!I99&lt;$B$1, 'Test Sample Data'!I99&gt;0),'Test Sample Data'!I99,$B$1),"")</f>
        <v/>
      </c>
      <c r="J100" s="60" t="str">
        <f>IF(SUM('Test Sample Data'!J$3:J$98)&gt;10,IF(AND(ISNUMBER('Test Sample Data'!J99),'Test Sample Data'!J99&lt;$B$1, 'Test Sample Data'!J99&gt;0),'Test Sample Data'!J99,$B$1),"")</f>
        <v/>
      </c>
      <c r="K100" s="60" t="str">
        <f>IF(SUM('Test Sample Data'!K$3:K$98)&gt;10,IF(AND(ISNUMBER('Test Sample Data'!K99),'Test Sample Data'!K99&lt;$B$1, 'Test Sample Data'!K99&gt;0),'Test Sample Data'!K99,$B$1),"")</f>
        <v/>
      </c>
      <c r="L100" s="60" t="str">
        <f>IF(SUM('Test Sample Data'!L$3:L$98)&gt;10,IF(AND(ISNUMBER('Test Sample Data'!L99),'Test Sample Data'!L99&lt;$B$1, 'Test Sample Data'!L99&gt;0),'Test Sample Data'!L99,$B$1),"")</f>
        <v/>
      </c>
      <c r="M100" s="60" t="str">
        <f>IF(SUM('Test Sample Data'!M$3:M$98)&gt;10,IF(AND(ISNUMBER('Test Sample Data'!M99),'Test Sample Data'!M99&lt;$B$1, 'Test Sample Data'!M99&gt;0),'Test Sample Data'!M99,$B$1),"")</f>
        <v/>
      </c>
      <c r="N100" s="60" t="str">
        <f>'Gene Table'!D99</f>
        <v>NM_001005735</v>
      </c>
      <c r="O100" s="57" t="s">
        <v>1742</v>
      </c>
      <c r="P100" s="60">
        <f>IF(SUM('Control Sample Data'!D$3:D$98)&gt;10,IF(AND(ISNUMBER('Control Sample Data'!D99),'Control Sample Data'!D99&lt;$B$1, 'Control Sample Data'!D99&gt;0),'Control Sample Data'!D99,$B$1),"")</f>
        <v>25.54</v>
      </c>
      <c r="Q100" s="60">
        <f>IF(SUM('Control Sample Data'!E$3:E$98)&gt;10,IF(AND(ISNUMBER('Control Sample Data'!E99),'Control Sample Data'!E99&lt;$B$1, 'Control Sample Data'!E99&gt;0),'Control Sample Data'!E99,$B$1),"")</f>
        <v>25.46</v>
      </c>
      <c r="R100" s="60">
        <f>IF(SUM('Control Sample Data'!F$3:F$98)&gt;10,IF(AND(ISNUMBER('Control Sample Data'!F99),'Control Sample Data'!F99&lt;$B$1, 'Control Sample Data'!F99&gt;0),'Control Sample Data'!F99,$B$1),"")</f>
        <v>26.05</v>
      </c>
      <c r="S100" s="60" t="str">
        <f>IF(SUM('Control Sample Data'!G$3:G$98)&gt;10,IF(AND(ISNUMBER('Control Sample Data'!G99),'Control Sample Data'!G99&lt;$B$1, 'Control Sample Data'!G99&gt;0),'Control Sample Data'!G99,$B$1),"")</f>
        <v/>
      </c>
      <c r="T100" s="60" t="str">
        <f>IF(SUM('Control Sample Data'!H$3:H$98)&gt;10,IF(AND(ISNUMBER('Control Sample Data'!H99),'Control Sample Data'!H99&lt;$B$1, 'Control Sample Data'!H99&gt;0),'Control Sample Data'!H99,$B$1),"")</f>
        <v/>
      </c>
      <c r="U100" s="60" t="str">
        <f>IF(SUM('Control Sample Data'!I$3:I$98)&gt;10,IF(AND(ISNUMBER('Control Sample Data'!I99),'Control Sample Data'!I99&lt;$B$1, 'Control Sample Data'!I99&gt;0),'Control Sample Data'!I99,$B$1),"")</f>
        <v/>
      </c>
      <c r="V100" s="60" t="str">
        <f>IF(SUM('Control Sample Data'!J$3:J$98)&gt;10,IF(AND(ISNUMBER('Control Sample Data'!J99),'Control Sample Data'!J99&lt;$B$1, 'Control Sample Data'!J99&gt;0),'Control Sample Data'!J99,$B$1),"")</f>
        <v/>
      </c>
      <c r="W100" s="60" t="str">
        <f>IF(SUM('Control Sample Data'!K$3:K$98)&gt;10,IF(AND(ISNUMBER('Control Sample Data'!K99),'Control Sample Data'!K99&lt;$B$1, 'Control Sample Data'!K99&gt;0),'Control Sample Data'!K99,$B$1),"")</f>
        <v/>
      </c>
      <c r="X100" s="60" t="str">
        <f>IF(SUM('Control Sample Data'!L$3:L$98)&gt;10,IF(AND(ISNUMBER('Control Sample Data'!L99),'Control Sample Data'!L99&lt;$B$1, 'Control Sample Data'!L99&gt;0),'Control Sample Data'!L99,$B$1),"")</f>
        <v/>
      </c>
      <c r="Y100" s="95" t="str">
        <f>IF(SUM('Control Sample Data'!M$3:M$98)&gt;10,IF(AND(ISNUMBER('Control Sample Data'!M99),'Control Sample Data'!M99&lt;$B$1, 'Control Sample Data'!M99&gt;0),'Control Sample Data'!M99,$B$1),"")</f>
        <v/>
      </c>
      <c r="Z100" s="62">
        <f>IF(ISERROR(VLOOKUP('Choose Housekeeping Genes'!$C3,Calculations!$C$100:$M$195,2,0)),"",VLOOKUP('Choose Housekeeping Genes'!$C3,Calculations!$C$100:$M$195,2,0))</f>
        <v>17.989999999999998</v>
      </c>
      <c r="AA100" s="62">
        <f>IF(ISERROR(VLOOKUP('Choose Housekeeping Genes'!$C3,Calculations!$C$100:$M$195,3,0)),"",VLOOKUP('Choose Housekeeping Genes'!$C3,Calculations!$C$100:$M$195,3,0))</f>
        <v>18.07</v>
      </c>
      <c r="AB100" s="62">
        <f>IF(ISERROR(VLOOKUP('Choose Housekeeping Genes'!$C3,Calculations!$C$100:$M$195,4,0)),"",VLOOKUP('Choose Housekeeping Genes'!$C3,Calculations!$C$100:$M$195,4,0))</f>
        <v>18.05</v>
      </c>
      <c r="AC100" s="62" t="str">
        <f>IF(ISERROR(VLOOKUP('Choose Housekeeping Genes'!$C3,Calculations!$C$100:$M$195,5,0)),"",VLOOKUP('Choose Housekeeping Genes'!$C3,Calculations!$C$100:$M$195,5,0))</f>
        <v/>
      </c>
      <c r="AD100" s="62" t="str">
        <f>IF(ISERROR(VLOOKUP('Choose Housekeeping Genes'!$C3,Calculations!$C$100:$M$195,6,0)),"",VLOOKUP('Choose Housekeeping Genes'!$C3,Calculations!$C$100:$M$195,6,0))</f>
        <v/>
      </c>
      <c r="AE100" s="62" t="str">
        <f>IF(ISERROR(VLOOKUP('Choose Housekeeping Genes'!$C3,Calculations!$C$100:$M$195,7,0)),"",VLOOKUP('Choose Housekeeping Genes'!$C3,Calculations!$C$100:$M$195,7,0))</f>
        <v/>
      </c>
      <c r="AF100" s="62" t="str">
        <f>IF(ISERROR(VLOOKUP('Choose Housekeeping Genes'!$C3,Calculations!$C$100:$M$195,8,0)),"",VLOOKUP('Choose Housekeeping Genes'!$C3,Calculations!$C$100:$M$195,8,0))</f>
        <v/>
      </c>
      <c r="AG100" s="62" t="str">
        <f>IF(ISERROR(VLOOKUP('Choose Housekeeping Genes'!$C3,Calculations!$C$100:$M$195,9,0)),"",VLOOKUP('Choose Housekeeping Genes'!$C3,Calculations!$C$100:$M$195,9,0))</f>
        <v/>
      </c>
      <c r="AH100" s="62" t="str">
        <f>IF(ISERROR(VLOOKUP('Choose Housekeeping Genes'!$C3,Calculations!$C$100:$M$195,10,0)),"",VLOOKUP('Choose Housekeeping Genes'!$C3,Calculations!$C$100:$M$195,10,0))</f>
        <v/>
      </c>
      <c r="AI100" s="62" t="str">
        <f>IF(ISERROR(VLOOKUP('Choose Housekeeping Genes'!$C3,Calculations!$C$100:$M$195,11,0)),"",VLOOKUP('Choose Housekeeping Genes'!$C3,Calculations!$C$100:$M$195,11,0))</f>
        <v/>
      </c>
      <c r="AJ100" s="62">
        <f>IF(ISERROR(VLOOKUP('Choose Housekeeping Genes'!$C3,Calculations!$C$100:$Y$195,14,0)),"",VLOOKUP('Choose Housekeeping Genes'!$C3,Calculations!$C$100:$Y$195,14,0))</f>
        <v>23.02</v>
      </c>
      <c r="AK100" s="62">
        <f>IF(ISERROR(VLOOKUP('Choose Housekeeping Genes'!$C3,Calculations!$C$100:$Y$195,15,0)),"",VLOOKUP('Choose Housekeeping Genes'!$C3,Calculations!$C$100:$Y$195,15,0))</f>
        <v>23.05</v>
      </c>
      <c r="AL100" s="62">
        <f>IF(ISERROR(VLOOKUP('Choose Housekeeping Genes'!$C3,Calculations!$C$100:$Y$195,16,0)),"",VLOOKUP('Choose Housekeeping Genes'!$C3,Calculations!$C$100:$Y$195,16,0))</f>
        <v>23.19</v>
      </c>
      <c r="AM100" s="62" t="str">
        <f>IF(ISERROR(VLOOKUP('Choose Housekeeping Genes'!$C3,Calculations!$C$100:$Y$195,17,0)),"",VLOOKUP('Choose Housekeeping Genes'!$C3,Calculations!$C$100:$Y$195,17,0))</f>
        <v/>
      </c>
      <c r="AN100" s="62" t="str">
        <f>IF(ISERROR(VLOOKUP('Choose Housekeeping Genes'!$C3,Calculations!$C$100:$Y$195,18,0)),"",VLOOKUP('Choose Housekeeping Genes'!$C3,Calculations!$C$100:$Y$195,18,0))</f>
        <v/>
      </c>
      <c r="AO100" s="62" t="str">
        <f>IF(ISERROR(VLOOKUP('Choose Housekeeping Genes'!$C3,Calculations!$C$100:$Y$195,19,0)),"",VLOOKUP('Choose Housekeeping Genes'!$C3,Calculations!$C$100:$Y$195,19,0))</f>
        <v/>
      </c>
      <c r="AP100" s="62" t="str">
        <f>IF(ISERROR(VLOOKUP('Choose Housekeeping Genes'!$C3,Calculations!$C$100:$Y$195,20,0)),"",VLOOKUP('Choose Housekeeping Genes'!$C3,Calculations!$C$100:$Y$195,20,0))</f>
        <v/>
      </c>
      <c r="AQ100" s="62" t="str">
        <f>IF(ISERROR(VLOOKUP('Choose Housekeeping Genes'!$C3,Calculations!$C$100:$Y$195,21,0)),"",VLOOKUP('Choose Housekeeping Genes'!$C3,Calculations!$C$100:$Y$195,21,0))</f>
        <v/>
      </c>
      <c r="AR100" s="62" t="str">
        <f>IF(ISERROR(VLOOKUP('Choose Housekeeping Genes'!$C3,Calculations!$C$100:$Y$195,22,0)),"",VLOOKUP('Choose Housekeeping Genes'!$C3,Calculations!$C$100:$Y$195,22,0))</f>
        <v/>
      </c>
      <c r="AS100" s="62" t="str">
        <f>IF(ISERROR(VLOOKUP('Choose Housekeeping Genes'!$C3,Calculations!$C$100:$Y$195,23,0)),"",VLOOKUP('Choose Housekeeping Genes'!$C3,Calculations!$C$100:$Y$195,23,0))</f>
        <v/>
      </c>
      <c r="AT100" s="74">
        <f t="shared" ref="AT100:AT131" si="106">IF(ISERROR(D100-Z$122),"",D100-Z$122)</f>
        <v>8.19166666666667</v>
      </c>
      <c r="AU100" s="74">
        <f t="shared" ref="AU100:AU131" si="107">IF(ISERROR(E100-AA$122),"",E100-AA$122)</f>
        <v>8.3833333333333293</v>
      </c>
      <c r="AV100" s="74">
        <f t="shared" ref="AV100:AV131" si="108">IF(ISERROR(F100-AB$122),"",F100-AB$122)</f>
        <v>7.9866666666666646</v>
      </c>
      <c r="AW100" s="74" t="str">
        <f t="shared" ref="AW100:AW131" si="109">IF(ISERROR(G100-AC$122),"",G100-AC$122)</f>
        <v/>
      </c>
      <c r="AX100" s="74" t="str">
        <f t="shared" ref="AX100:AX131" si="110">IF(ISERROR(H100-AD$122),"",H100-AD$122)</f>
        <v/>
      </c>
      <c r="AY100" s="74" t="str">
        <f t="shared" ref="AY100:AY131" si="111">IF(ISERROR(I100-AE$122),"",I100-AE$122)</f>
        <v/>
      </c>
      <c r="AZ100" s="74" t="str">
        <f t="shared" ref="AZ100:AZ131" si="112">IF(ISERROR(J100-AF$122),"",J100-AF$122)</f>
        <v/>
      </c>
      <c r="BA100" s="74" t="str">
        <f t="shared" ref="BA100:BA131" si="113">IF(ISERROR(K100-AG$122),"",K100-AG$122)</f>
        <v/>
      </c>
      <c r="BB100" s="74" t="str">
        <f t="shared" ref="BB100:BB131" si="114">IF(ISERROR(L100-AH$122),"",L100-AH$122)</f>
        <v/>
      </c>
      <c r="BC100" s="74" t="str">
        <f t="shared" ref="BC100:BC131" si="115">IF(ISERROR(M100-AI$122),"",M100-AI$122)</f>
        <v/>
      </c>
      <c r="BD100" s="74">
        <f>IF(ISERROR(P100-AJ$122),"",P100-AJ$122)</f>
        <v>1.7633333333333319</v>
      </c>
      <c r="BE100" s="74">
        <f t="shared" ref="BE100:BM100" si="116">IF(ISERROR(Q100-AK$122),"",Q100-AK$122)</f>
        <v>1.1516666666666673</v>
      </c>
      <c r="BF100" s="74">
        <f t="shared" si="116"/>
        <v>1.6449999999999996</v>
      </c>
      <c r="BG100" s="74" t="str">
        <f t="shared" si="116"/>
        <v/>
      </c>
      <c r="BH100" s="74" t="str">
        <f t="shared" si="116"/>
        <v/>
      </c>
      <c r="BI100" s="74" t="str">
        <f t="shared" si="116"/>
        <v/>
      </c>
      <c r="BJ100" s="74" t="str">
        <f t="shared" si="116"/>
        <v/>
      </c>
      <c r="BK100" s="74" t="str">
        <f t="shared" si="116"/>
        <v/>
      </c>
      <c r="BL100" s="74" t="str">
        <f t="shared" si="116"/>
        <v/>
      </c>
      <c r="BM100" s="74" t="str">
        <f t="shared" si="116"/>
        <v/>
      </c>
      <c r="BN100" s="62">
        <f>AVERAGE(AT100:BC100)</f>
        <v>8.1872222222222213</v>
      </c>
      <c r="BO100" s="62">
        <f>AVERAGE(BD100:BM100)</f>
        <v>1.5199999999999996</v>
      </c>
      <c r="BP100" s="9">
        <f t="shared" si="86"/>
        <v>3.4202875445542317E-3</v>
      </c>
      <c r="BQ100" s="9">
        <f t="shared" si="87"/>
        <v>2.9947819231828216E-3</v>
      </c>
      <c r="BR100" s="9">
        <f t="shared" si="88"/>
        <v>3.9425187547338916E-3</v>
      </c>
      <c r="BS100" s="9" t="str">
        <f t="shared" si="89"/>
        <v/>
      </c>
      <c r="BT100" s="9" t="str">
        <f t="shared" si="90"/>
        <v/>
      </c>
      <c r="BU100" s="9" t="str">
        <f t="shared" si="91"/>
        <v/>
      </c>
      <c r="BV100" s="9" t="str">
        <f t="shared" si="92"/>
        <v/>
      </c>
      <c r="BW100" s="9" t="str">
        <f t="shared" si="93"/>
        <v/>
      </c>
      <c r="BX100" s="9" t="str">
        <f t="shared" si="94"/>
        <v/>
      </c>
      <c r="BY100" s="9" t="str">
        <f t="shared" si="95"/>
        <v/>
      </c>
      <c r="BZ100" s="9">
        <f t="shared" si="96"/>
        <v>0.29456678471101788</v>
      </c>
      <c r="CA100" s="9">
        <f t="shared" si="97"/>
        <v>0.45010494920905453</v>
      </c>
      <c r="CB100" s="9">
        <f t="shared" si="98"/>
        <v>0.31974639531935733</v>
      </c>
      <c r="CC100" s="9" t="str">
        <f t="shared" si="99"/>
        <v/>
      </c>
      <c r="CD100" s="9" t="str">
        <f t="shared" si="100"/>
        <v/>
      </c>
      <c r="CE100" s="9" t="str">
        <f t="shared" si="101"/>
        <v/>
      </c>
      <c r="CF100" s="9" t="str">
        <f t="shared" si="102"/>
        <v/>
      </c>
      <c r="CG100" s="9" t="str">
        <f t="shared" si="103"/>
        <v/>
      </c>
      <c r="CH100" s="9" t="str">
        <f t="shared" si="104"/>
        <v/>
      </c>
      <c r="CI100" s="9" t="str">
        <f t="shared" si="105"/>
        <v/>
      </c>
    </row>
    <row r="101" spans="1:87">
      <c r="A101" s="188"/>
      <c r="B101" s="57" t="str">
        <f>IF('Gene Table'!D100="","",'Gene Table'!D100)</f>
        <v>NM_005427</v>
      </c>
      <c r="C101" s="57" t="s">
        <v>1743</v>
      </c>
      <c r="D101" s="60">
        <f>IF(SUM('Test Sample Data'!D$3:D$98)&gt;10,IF(AND(ISNUMBER('Test Sample Data'!D100),'Test Sample Data'!D100&lt;$B$1, 'Test Sample Data'!D100&gt;0),'Test Sample Data'!D100,$B$1),"")</f>
        <v>27.41</v>
      </c>
      <c r="E101" s="60">
        <f>IF(SUM('Test Sample Data'!E$3:E$98)&gt;10,IF(AND(ISNUMBER('Test Sample Data'!E100),'Test Sample Data'!E100&lt;$B$1, 'Test Sample Data'!E100&gt;0),'Test Sample Data'!E100,$B$1),"")</f>
        <v>27.59</v>
      </c>
      <c r="F101" s="60">
        <f>IF(SUM('Test Sample Data'!F$3:F$98)&gt;10,IF(AND(ISNUMBER('Test Sample Data'!F100),'Test Sample Data'!F100&lt;$B$1, 'Test Sample Data'!F100&gt;0),'Test Sample Data'!F100,$B$1),"")</f>
        <v>27.58</v>
      </c>
      <c r="G101" s="60" t="str">
        <f>IF(SUM('Test Sample Data'!G$3:G$98)&gt;10,IF(AND(ISNUMBER('Test Sample Data'!G100),'Test Sample Data'!G100&lt;$B$1, 'Test Sample Data'!G100&gt;0),'Test Sample Data'!G100,$B$1),"")</f>
        <v/>
      </c>
      <c r="H101" s="60" t="str">
        <f>IF(SUM('Test Sample Data'!H$3:H$98)&gt;10,IF(AND(ISNUMBER('Test Sample Data'!H100),'Test Sample Data'!H100&lt;$B$1, 'Test Sample Data'!H100&gt;0),'Test Sample Data'!H100,$B$1),"")</f>
        <v/>
      </c>
      <c r="I101" s="60" t="str">
        <f>IF(SUM('Test Sample Data'!I$3:I$98)&gt;10,IF(AND(ISNUMBER('Test Sample Data'!I100),'Test Sample Data'!I100&lt;$B$1, 'Test Sample Data'!I100&gt;0),'Test Sample Data'!I100,$B$1),"")</f>
        <v/>
      </c>
      <c r="J101" s="60" t="str">
        <f>IF(SUM('Test Sample Data'!J$3:J$98)&gt;10,IF(AND(ISNUMBER('Test Sample Data'!J100),'Test Sample Data'!J100&lt;$B$1, 'Test Sample Data'!J100&gt;0),'Test Sample Data'!J100,$B$1),"")</f>
        <v/>
      </c>
      <c r="K101" s="60" t="str">
        <f>IF(SUM('Test Sample Data'!K$3:K$98)&gt;10,IF(AND(ISNUMBER('Test Sample Data'!K100),'Test Sample Data'!K100&lt;$B$1, 'Test Sample Data'!K100&gt;0),'Test Sample Data'!K100,$B$1),"")</f>
        <v/>
      </c>
      <c r="L101" s="60" t="str">
        <f>IF(SUM('Test Sample Data'!L$3:L$98)&gt;10,IF(AND(ISNUMBER('Test Sample Data'!L100),'Test Sample Data'!L100&lt;$B$1, 'Test Sample Data'!L100&gt;0),'Test Sample Data'!L100,$B$1),"")</f>
        <v/>
      </c>
      <c r="M101" s="60" t="str">
        <f>IF(SUM('Test Sample Data'!M$3:M$98)&gt;10,IF(AND(ISNUMBER('Test Sample Data'!M100),'Test Sample Data'!M100&lt;$B$1, 'Test Sample Data'!M100&gt;0),'Test Sample Data'!M100,$B$1),"")</f>
        <v/>
      </c>
      <c r="N101" s="60" t="str">
        <f>'Gene Table'!D100</f>
        <v>NM_005427</v>
      </c>
      <c r="O101" s="57" t="s">
        <v>1743</v>
      </c>
      <c r="P101" s="60">
        <f>IF(SUM('Control Sample Data'!D$3:D$98)&gt;10,IF(AND(ISNUMBER('Control Sample Data'!D100),'Control Sample Data'!D100&lt;$B$1, 'Control Sample Data'!D100&gt;0),'Control Sample Data'!D100,$B$1),"")</f>
        <v>33.56</v>
      </c>
      <c r="Q101" s="60">
        <f>IF(SUM('Control Sample Data'!E$3:E$98)&gt;10,IF(AND(ISNUMBER('Control Sample Data'!E100),'Control Sample Data'!E100&lt;$B$1, 'Control Sample Data'!E100&gt;0),'Control Sample Data'!E100,$B$1),"")</f>
        <v>34.04</v>
      </c>
      <c r="R101" s="60">
        <f>IF(SUM('Control Sample Data'!F$3:F$98)&gt;10,IF(AND(ISNUMBER('Control Sample Data'!F100),'Control Sample Data'!F100&lt;$B$1, 'Control Sample Data'!F100&gt;0),'Control Sample Data'!F100,$B$1),"")</f>
        <v>33.409999999999997</v>
      </c>
      <c r="S101" s="60" t="str">
        <f>IF(SUM('Control Sample Data'!G$3:G$98)&gt;10,IF(AND(ISNUMBER('Control Sample Data'!G100),'Control Sample Data'!G100&lt;$B$1, 'Control Sample Data'!G100&gt;0),'Control Sample Data'!G100,$B$1),"")</f>
        <v/>
      </c>
      <c r="T101" s="60" t="str">
        <f>IF(SUM('Control Sample Data'!H$3:H$98)&gt;10,IF(AND(ISNUMBER('Control Sample Data'!H100),'Control Sample Data'!H100&lt;$B$1, 'Control Sample Data'!H100&gt;0),'Control Sample Data'!H100,$B$1),"")</f>
        <v/>
      </c>
      <c r="U101" s="60" t="str">
        <f>IF(SUM('Control Sample Data'!I$3:I$98)&gt;10,IF(AND(ISNUMBER('Control Sample Data'!I100),'Control Sample Data'!I100&lt;$B$1, 'Control Sample Data'!I100&gt;0),'Control Sample Data'!I100,$B$1),"")</f>
        <v/>
      </c>
      <c r="V101" s="60" t="str">
        <f>IF(SUM('Control Sample Data'!J$3:J$98)&gt;10,IF(AND(ISNUMBER('Control Sample Data'!J100),'Control Sample Data'!J100&lt;$B$1, 'Control Sample Data'!J100&gt;0),'Control Sample Data'!J100,$B$1),"")</f>
        <v/>
      </c>
      <c r="W101" s="60" t="str">
        <f>IF(SUM('Control Sample Data'!K$3:K$98)&gt;10,IF(AND(ISNUMBER('Control Sample Data'!K100),'Control Sample Data'!K100&lt;$B$1, 'Control Sample Data'!K100&gt;0),'Control Sample Data'!K100,$B$1),"")</f>
        <v/>
      </c>
      <c r="X101" s="60" t="str">
        <f>IF(SUM('Control Sample Data'!L$3:L$98)&gt;10,IF(AND(ISNUMBER('Control Sample Data'!L100),'Control Sample Data'!L100&lt;$B$1, 'Control Sample Data'!L100&gt;0),'Control Sample Data'!L100,$B$1),"")</f>
        <v/>
      </c>
      <c r="Y101" s="95" t="str">
        <f>IF(SUM('Control Sample Data'!M$3:M$98)&gt;10,IF(AND(ISNUMBER('Control Sample Data'!M100),'Control Sample Data'!M100&lt;$B$1, 'Control Sample Data'!M100&gt;0),'Control Sample Data'!M100,$B$1),"")</f>
        <v/>
      </c>
      <c r="Z101" s="62">
        <f>IF(ISERROR(VLOOKUP('Choose Housekeeping Genes'!$C4,Calculations!$C$100:$M$195,2,0)),"",VLOOKUP('Choose Housekeeping Genes'!$C4,Calculations!$C$100:$M$195,2,0))</f>
        <v>18.39</v>
      </c>
      <c r="AA101" s="62">
        <f>IF(ISERROR(VLOOKUP('Choose Housekeeping Genes'!$C4,Calculations!$C$100:$M$195,3,0)),"",VLOOKUP('Choose Housekeeping Genes'!$C4,Calculations!$C$100:$M$195,3,0))</f>
        <v>18.41</v>
      </c>
      <c r="AB101" s="62">
        <f>IF(ISERROR(VLOOKUP('Choose Housekeeping Genes'!$C4,Calculations!$C$100:$M$195,4,0)),"",VLOOKUP('Choose Housekeeping Genes'!$C4,Calculations!$C$100:$M$195,4,0))</f>
        <v>18.440000000000001</v>
      </c>
      <c r="AC101" s="62" t="str">
        <f>IF(ISERROR(VLOOKUP('Choose Housekeeping Genes'!$C4,Calculations!$C$100:$M$195,5,0)),"",VLOOKUP('Choose Housekeeping Genes'!$C4,Calculations!$C$100:$M$195,5,0))</f>
        <v/>
      </c>
      <c r="AD101" s="62" t="str">
        <f>IF(ISERROR(VLOOKUP('Choose Housekeeping Genes'!$C4,Calculations!$C$100:$M$195,6,0)),"",VLOOKUP('Choose Housekeeping Genes'!$C4,Calculations!$C$100:$M$195,6,0))</f>
        <v/>
      </c>
      <c r="AE101" s="62" t="str">
        <f>IF(ISERROR(VLOOKUP('Choose Housekeeping Genes'!$C4,Calculations!$C$100:$M$195,7,0)),"",VLOOKUP('Choose Housekeeping Genes'!$C4,Calculations!$C$100:$M$195,7,0))</f>
        <v/>
      </c>
      <c r="AF101" s="62" t="str">
        <f>IF(ISERROR(VLOOKUP('Choose Housekeeping Genes'!$C4,Calculations!$C$100:$M$195,8,0)),"",VLOOKUP('Choose Housekeeping Genes'!$C4,Calculations!$C$100:$M$195,8,0))</f>
        <v/>
      </c>
      <c r="AG101" s="62" t="str">
        <f>IF(ISERROR(VLOOKUP('Choose Housekeeping Genes'!$C4,Calculations!$C$100:$M$195,9,0)),"",VLOOKUP('Choose Housekeeping Genes'!$C4,Calculations!$C$100:$M$195,9,0))</f>
        <v/>
      </c>
      <c r="AH101" s="62" t="str">
        <f>IF(ISERROR(VLOOKUP('Choose Housekeeping Genes'!$C4,Calculations!$C$100:$M$195,10,0)),"",VLOOKUP('Choose Housekeeping Genes'!$C4,Calculations!$C$100:$M$195,10,0))</f>
        <v/>
      </c>
      <c r="AI101" s="62" t="str">
        <f>IF(ISERROR(VLOOKUP('Choose Housekeeping Genes'!$C4,Calculations!$C$100:$M$195,11,0)),"",VLOOKUP('Choose Housekeeping Genes'!$C4,Calculations!$C$100:$M$195,11,0))</f>
        <v/>
      </c>
      <c r="AJ101" s="62">
        <f>IF(ISERROR(VLOOKUP('Choose Housekeeping Genes'!$C4,Calculations!$C$100:$Y$195,14,0)),"",VLOOKUP('Choose Housekeeping Genes'!$C4,Calculations!$C$100:$Y$195,14,0))</f>
        <v>21.06</v>
      </c>
      <c r="AK101" s="62">
        <f>IF(ISERROR(VLOOKUP('Choose Housekeeping Genes'!$C4,Calculations!$C$100:$Y$195,15,0)),"",VLOOKUP('Choose Housekeeping Genes'!$C4,Calculations!$C$100:$Y$195,15,0))</f>
        <v>21.09</v>
      </c>
      <c r="AL101" s="62">
        <f>IF(ISERROR(VLOOKUP('Choose Housekeeping Genes'!$C4,Calculations!$C$100:$Y$195,16,0)),"",VLOOKUP('Choose Housekeeping Genes'!$C4,Calculations!$C$100:$Y$195,16,0))</f>
        <v>21.17</v>
      </c>
      <c r="AM101" s="62" t="str">
        <f>IF(ISERROR(VLOOKUP('Choose Housekeeping Genes'!$C4,Calculations!$C$100:$Y$195,17,0)),"",VLOOKUP('Choose Housekeeping Genes'!$C4,Calculations!$C$100:$Y$195,17,0))</f>
        <v/>
      </c>
      <c r="AN101" s="62" t="str">
        <f>IF(ISERROR(VLOOKUP('Choose Housekeeping Genes'!$C4,Calculations!$C$100:$Y$195,18,0)),"",VLOOKUP('Choose Housekeeping Genes'!$C4,Calculations!$C$100:$Y$195,18,0))</f>
        <v/>
      </c>
      <c r="AO101" s="62" t="str">
        <f>IF(ISERROR(VLOOKUP('Choose Housekeeping Genes'!$C4,Calculations!$C$100:$Y$195,19,0)),"",VLOOKUP('Choose Housekeeping Genes'!$C4,Calculations!$C$100:$Y$195,19,0))</f>
        <v/>
      </c>
      <c r="AP101" s="62" t="str">
        <f>IF(ISERROR(VLOOKUP('Choose Housekeeping Genes'!$C4,Calculations!$C$100:$Y$195,20,0)),"",VLOOKUP('Choose Housekeeping Genes'!$C4,Calculations!$C$100:$Y$195,20,0))</f>
        <v/>
      </c>
      <c r="AQ101" s="62" t="str">
        <f>IF(ISERROR(VLOOKUP('Choose Housekeeping Genes'!$C4,Calculations!$C$100:$Y$195,21,0)),"",VLOOKUP('Choose Housekeeping Genes'!$C4,Calculations!$C$100:$Y$195,21,0))</f>
        <v/>
      </c>
      <c r="AR101" s="62" t="str">
        <f>IF(ISERROR(VLOOKUP('Choose Housekeeping Genes'!$C4,Calculations!$C$100:$Y$195,22,0)),"",VLOOKUP('Choose Housekeeping Genes'!$C4,Calculations!$C$100:$Y$195,22,0))</f>
        <v/>
      </c>
      <c r="AS101" s="62" t="str">
        <f>IF(ISERROR(VLOOKUP('Choose Housekeeping Genes'!$C4,Calculations!$C$100:$Y$195,23,0)),"",VLOOKUP('Choose Housekeeping Genes'!$C4,Calculations!$C$100:$Y$195,23,0))</f>
        <v/>
      </c>
      <c r="AT101" s="74">
        <f t="shared" si="106"/>
        <v>3.8916666666666693</v>
      </c>
      <c r="AU101" s="74">
        <f t="shared" si="107"/>
        <v>3.9833333333333307</v>
      </c>
      <c r="AV101" s="74">
        <f t="shared" si="108"/>
        <v>3.9566666666666634</v>
      </c>
      <c r="AW101" s="74" t="str">
        <f t="shared" si="109"/>
        <v/>
      </c>
      <c r="AX101" s="74" t="str">
        <f t="shared" si="110"/>
        <v/>
      </c>
      <c r="AY101" s="74" t="str">
        <f t="shared" si="111"/>
        <v/>
      </c>
      <c r="AZ101" s="74" t="str">
        <f t="shared" si="112"/>
        <v/>
      </c>
      <c r="BA101" s="74" t="str">
        <f t="shared" si="113"/>
        <v/>
      </c>
      <c r="BB101" s="74" t="str">
        <f t="shared" si="114"/>
        <v/>
      </c>
      <c r="BC101" s="74" t="str">
        <f t="shared" si="115"/>
        <v/>
      </c>
      <c r="BD101" s="74">
        <f t="shared" ref="BD101:BD164" si="117">IF(ISERROR(P101-AJ$122),"",P101-AJ$122)</f>
        <v>9.783333333333335</v>
      </c>
      <c r="BE101" s="74">
        <f t="shared" ref="BE101:BE164" si="118">IF(ISERROR(Q101-AK$122),"",Q101-AK$122)</f>
        <v>9.7316666666666656</v>
      </c>
      <c r="BF101" s="74">
        <f t="shared" ref="BF101:BF164" si="119">IF(ISERROR(R101-AL$122),"",R101-AL$122)</f>
        <v>9.0049999999999955</v>
      </c>
      <c r="BG101" s="74" t="str">
        <f t="shared" ref="BG101:BG164" si="120">IF(ISERROR(S101-AM$122),"",S101-AM$122)</f>
        <v/>
      </c>
      <c r="BH101" s="74" t="str">
        <f t="shared" ref="BH101:BH164" si="121">IF(ISERROR(T101-AN$122),"",T101-AN$122)</f>
        <v/>
      </c>
      <c r="BI101" s="74" t="str">
        <f t="shared" ref="BI101:BI164" si="122">IF(ISERROR(U101-AO$122),"",U101-AO$122)</f>
        <v/>
      </c>
      <c r="BJ101" s="74" t="str">
        <f t="shared" ref="BJ101:BJ164" si="123">IF(ISERROR(V101-AP$122),"",V101-AP$122)</f>
        <v/>
      </c>
      <c r="BK101" s="74" t="str">
        <f t="shared" ref="BK101:BK164" si="124">IF(ISERROR(W101-AQ$122),"",W101-AQ$122)</f>
        <v/>
      </c>
      <c r="BL101" s="74" t="str">
        <f t="shared" ref="BL101:BL164" si="125">IF(ISERROR(X101-AR$122),"",X101-AR$122)</f>
        <v/>
      </c>
      <c r="BM101" s="74" t="str">
        <f t="shared" ref="BM101:BM164" si="126">IF(ISERROR(Y101-AS$122),"",Y101-AS$122)</f>
        <v/>
      </c>
      <c r="BN101" s="62">
        <f t="shared" ref="BN101:BN163" si="127">AVERAGE(AT101:BC101)</f>
        <v>3.9438888888888877</v>
      </c>
      <c r="BO101" s="62">
        <f t="shared" ref="BO101:BO163" si="128">AVERAGE(BD101:BM101)</f>
        <v>9.5066666666666659</v>
      </c>
      <c r="BP101" s="9">
        <f t="shared" si="86"/>
        <v>6.7373886440178332E-2</v>
      </c>
      <c r="BQ101" s="9">
        <f t="shared" si="87"/>
        <v>6.3226215018870255E-2</v>
      </c>
      <c r="BR101" s="9">
        <f t="shared" si="88"/>
        <v>6.4405751270581249E-2</v>
      </c>
      <c r="BS101" s="9" t="str">
        <f t="shared" si="89"/>
        <v/>
      </c>
      <c r="BT101" s="9" t="str">
        <f t="shared" si="90"/>
        <v/>
      </c>
      <c r="BU101" s="9" t="str">
        <f t="shared" si="91"/>
        <v/>
      </c>
      <c r="BV101" s="9" t="str">
        <f t="shared" si="92"/>
        <v/>
      </c>
      <c r="BW101" s="9" t="str">
        <f t="shared" si="93"/>
        <v/>
      </c>
      <c r="BX101" s="9" t="str">
        <f t="shared" si="94"/>
        <v/>
      </c>
      <c r="BY101" s="9" t="str">
        <f t="shared" si="95"/>
        <v/>
      </c>
      <c r="BZ101" s="9">
        <f t="shared" si="96"/>
        <v>1.1348101435135142E-3</v>
      </c>
      <c r="CA101" s="9">
        <f t="shared" si="97"/>
        <v>1.1761871368992157E-3</v>
      </c>
      <c r="CB101" s="9">
        <f t="shared" si="98"/>
        <v>1.9463677008356853E-3</v>
      </c>
      <c r="CC101" s="9" t="str">
        <f t="shared" si="99"/>
        <v/>
      </c>
      <c r="CD101" s="9" t="str">
        <f t="shared" si="100"/>
        <v/>
      </c>
      <c r="CE101" s="9" t="str">
        <f t="shared" si="101"/>
        <v/>
      </c>
      <c r="CF101" s="9" t="str">
        <f t="shared" si="102"/>
        <v/>
      </c>
      <c r="CG101" s="9" t="str">
        <f t="shared" si="103"/>
        <v/>
      </c>
      <c r="CH101" s="9" t="str">
        <f t="shared" si="104"/>
        <v/>
      </c>
      <c r="CI101" s="9" t="str">
        <f t="shared" si="105"/>
        <v/>
      </c>
    </row>
    <row r="102" spans="1:87">
      <c r="A102" s="188"/>
      <c r="B102" s="57" t="str">
        <f>IF('Gene Table'!D101="","",'Gene Table'!D101)</f>
        <v>NM_002452</v>
      </c>
      <c r="C102" s="57" t="s">
        <v>1744</v>
      </c>
      <c r="D102" s="60">
        <f>IF(SUM('Test Sample Data'!D$3:D$98)&gt;10,IF(AND(ISNUMBER('Test Sample Data'!D101),'Test Sample Data'!D101&lt;$B$1, 'Test Sample Data'!D101&gt;0),'Test Sample Data'!D101,$B$1),"")</f>
        <v>25.93</v>
      </c>
      <c r="E102" s="60">
        <f>IF(SUM('Test Sample Data'!E$3:E$98)&gt;10,IF(AND(ISNUMBER('Test Sample Data'!E101),'Test Sample Data'!E101&lt;$B$1, 'Test Sample Data'!E101&gt;0),'Test Sample Data'!E101,$B$1),"")</f>
        <v>26.04</v>
      </c>
      <c r="F102" s="60">
        <f>IF(SUM('Test Sample Data'!F$3:F$98)&gt;10,IF(AND(ISNUMBER('Test Sample Data'!F101),'Test Sample Data'!F101&lt;$B$1, 'Test Sample Data'!F101&gt;0),'Test Sample Data'!F101,$B$1),"")</f>
        <v>25.98</v>
      </c>
      <c r="G102" s="60" t="str">
        <f>IF(SUM('Test Sample Data'!G$3:G$98)&gt;10,IF(AND(ISNUMBER('Test Sample Data'!G101),'Test Sample Data'!G101&lt;$B$1, 'Test Sample Data'!G101&gt;0),'Test Sample Data'!G101,$B$1),"")</f>
        <v/>
      </c>
      <c r="H102" s="60" t="str">
        <f>IF(SUM('Test Sample Data'!H$3:H$98)&gt;10,IF(AND(ISNUMBER('Test Sample Data'!H101),'Test Sample Data'!H101&lt;$B$1, 'Test Sample Data'!H101&gt;0),'Test Sample Data'!H101,$B$1),"")</f>
        <v/>
      </c>
      <c r="I102" s="60" t="str">
        <f>IF(SUM('Test Sample Data'!I$3:I$98)&gt;10,IF(AND(ISNUMBER('Test Sample Data'!I101),'Test Sample Data'!I101&lt;$B$1, 'Test Sample Data'!I101&gt;0),'Test Sample Data'!I101,$B$1),"")</f>
        <v/>
      </c>
      <c r="J102" s="60" t="str">
        <f>IF(SUM('Test Sample Data'!J$3:J$98)&gt;10,IF(AND(ISNUMBER('Test Sample Data'!J101),'Test Sample Data'!J101&lt;$B$1, 'Test Sample Data'!J101&gt;0),'Test Sample Data'!J101,$B$1),"")</f>
        <v/>
      </c>
      <c r="K102" s="60" t="str">
        <f>IF(SUM('Test Sample Data'!K$3:K$98)&gt;10,IF(AND(ISNUMBER('Test Sample Data'!K101),'Test Sample Data'!K101&lt;$B$1, 'Test Sample Data'!K101&gt;0),'Test Sample Data'!K101,$B$1),"")</f>
        <v/>
      </c>
      <c r="L102" s="60" t="str">
        <f>IF(SUM('Test Sample Data'!L$3:L$98)&gt;10,IF(AND(ISNUMBER('Test Sample Data'!L101),'Test Sample Data'!L101&lt;$B$1, 'Test Sample Data'!L101&gt;0),'Test Sample Data'!L101,$B$1),"")</f>
        <v/>
      </c>
      <c r="M102" s="60" t="str">
        <f>IF(SUM('Test Sample Data'!M$3:M$98)&gt;10,IF(AND(ISNUMBER('Test Sample Data'!M101),'Test Sample Data'!M101&lt;$B$1, 'Test Sample Data'!M101&gt;0),'Test Sample Data'!M101,$B$1),"")</f>
        <v/>
      </c>
      <c r="N102" s="60" t="str">
        <f>'Gene Table'!D101</f>
        <v>NM_002452</v>
      </c>
      <c r="O102" s="57" t="s">
        <v>1744</v>
      </c>
      <c r="P102" s="60">
        <f>IF(SUM('Control Sample Data'!D$3:D$98)&gt;10,IF(AND(ISNUMBER('Control Sample Data'!D101),'Control Sample Data'!D101&lt;$B$1, 'Control Sample Data'!D101&gt;0),'Control Sample Data'!D101,$B$1),"")</f>
        <v>30.86</v>
      </c>
      <c r="Q102" s="60">
        <f>IF(SUM('Control Sample Data'!E$3:E$98)&gt;10,IF(AND(ISNUMBER('Control Sample Data'!E101),'Control Sample Data'!E101&lt;$B$1, 'Control Sample Data'!E101&gt;0),'Control Sample Data'!E101,$B$1),"")</f>
        <v>31.17</v>
      </c>
      <c r="R102" s="60">
        <f>IF(SUM('Control Sample Data'!F$3:F$98)&gt;10,IF(AND(ISNUMBER('Control Sample Data'!F101),'Control Sample Data'!F101&lt;$B$1, 'Control Sample Data'!F101&gt;0),'Control Sample Data'!F101,$B$1),"")</f>
        <v>31.26</v>
      </c>
      <c r="S102" s="60" t="str">
        <f>IF(SUM('Control Sample Data'!G$3:G$98)&gt;10,IF(AND(ISNUMBER('Control Sample Data'!G101),'Control Sample Data'!G101&lt;$B$1, 'Control Sample Data'!G101&gt;0),'Control Sample Data'!G101,$B$1),"")</f>
        <v/>
      </c>
      <c r="T102" s="60" t="str">
        <f>IF(SUM('Control Sample Data'!H$3:H$98)&gt;10,IF(AND(ISNUMBER('Control Sample Data'!H101),'Control Sample Data'!H101&lt;$B$1, 'Control Sample Data'!H101&gt;0),'Control Sample Data'!H101,$B$1),"")</f>
        <v/>
      </c>
      <c r="U102" s="60" t="str">
        <f>IF(SUM('Control Sample Data'!I$3:I$98)&gt;10,IF(AND(ISNUMBER('Control Sample Data'!I101),'Control Sample Data'!I101&lt;$B$1, 'Control Sample Data'!I101&gt;0),'Control Sample Data'!I101,$B$1),"")</f>
        <v/>
      </c>
      <c r="V102" s="60" t="str">
        <f>IF(SUM('Control Sample Data'!J$3:J$98)&gt;10,IF(AND(ISNUMBER('Control Sample Data'!J101),'Control Sample Data'!J101&lt;$B$1, 'Control Sample Data'!J101&gt;0),'Control Sample Data'!J101,$B$1),"")</f>
        <v/>
      </c>
      <c r="W102" s="60" t="str">
        <f>IF(SUM('Control Sample Data'!K$3:K$98)&gt;10,IF(AND(ISNUMBER('Control Sample Data'!K101),'Control Sample Data'!K101&lt;$B$1, 'Control Sample Data'!K101&gt;0),'Control Sample Data'!K101,$B$1),"")</f>
        <v/>
      </c>
      <c r="X102" s="60" t="str">
        <f>IF(SUM('Control Sample Data'!L$3:L$98)&gt;10,IF(AND(ISNUMBER('Control Sample Data'!L101),'Control Sample Data'!L101&lt;$B$1, 'Control Sample Data'!L101&gt;0),'Control Sample Data'!L101,$B$1),"")</f>
        <v/>
      </c>
      <c r="Y102" s="95" t="str">
        <f>IF(SUM('Control Sample Data'!M$3:M$98)&gt;10,IF(AND(ISNUMBER('Control Sample Data'!M101),'Control Sample Data'!M101&lt;$B$1, 'Control Sample Data'!M101&gt;0),'Control Sample Data'!M101,$B$1),"")</f>
        <v/>
      </c>
      <c r="Z102" s="62">
        <f>IF(ISERROR(VLOOKUP('Choose Housekeeping Genes'!$C5,Calculations!$C$100:$M$195,2,0)),"",VLOOKUP('Choose Housekeeping Genes'!$C5,Calculations!$C$100:$M$195,2,0))</f>
        <v>35</v>
      </c>
      <c r="AA102" s="62">
        <f>IF(ISERROR(VLOOKUP('Choose Housekeeping Genes'!$C5,Calculations!$C$100:$M$195,3,0)),"",VLOOKUP('Choose Housekeeping Genes'!$C5,Calculations!$C$100:$M$195,3,0))</f>
        <v>35</v>
      </c>
      <c r="AB102" s="62">
        <f>IF(ISERROR(VLOOKUP('Choose Housekeeping Genes'!$C5,Calculations!$C$100:$M$195,4,0)),"",VLOOKUP('Choose Housekeeping Genes'!$C5,Calculations!$C$100:$M$195,4,0))</f>
        <v>35</v>
      </c>
      <c r="AC102" s="62" t="str">
        <f>IF(ISERROR(VLOOKUP('Choose Housekeeping Genes'!$C5,Calculations!$C$100:$M$195,5,0)),"",VLOOKUP('Choose Housekeeping Genes'!$C5,Calculations!$C$100:$M$195,5,0))</f>
        <v/>
      </c>
      <c r="AD102" s="62" t="str">
        <f>IF(ISERROR(VLOOKUP('Choose Housekeeping Genes'!$C5,Calculations!$C$100:$M$195,6,0)),"",VLOOKUP('Choose Housekeeping Genes'!$C5,Calculations!$C$100:$M$195,6,0))</f>
        <v/>
      </c>
      <c r="AE102" s="62" t="str">
        <f>IF(ISERROR(VLOOKUP('Choose Housekeeping Genes'!$C5,Calculations!$C$100:$M$195,7,0)),"",VLOOKUP('Choose Housekeeping Genes'!$C5,Calculations!$C$100:$M$195,7,0))</f>
        <v/>
      </c>
      <c r="AF102" s="62" t="str">
        <f>IF(ISERROR(VLOOKUP('Choose Housekeeping Genes'!$C5,Calculations!$C$100:$M$195,8,0)),"",VLOOKUP('Choose Housekeeping Genes'!$C5,Calculations!$C$100:$M$195,8,0))</f>
        <v/>
      </c>
      <c r="AG102" s="62" t="str">
        <f>IF(ISERROR(VLOOKUP('Choose Housekeeping Genes'!$C5,Calculations!$C$100:$M$195,9,0)),"",VLOOKUP('Choose Housekeeping Genes'!$C5,Calculations!$C$100:$M$195,9,0))</f>
        <v/>
      </c>
      <c r="AH102" s="62" t="str">
        <f>IF(ISERROR(VLOOKUP('Choose Housekeeping Genes'!$C5,Calculations!$C$100:$M$195,10,0)),"",VLOOKUP('Choose Housekeeping Genes'!$C5,Calculations!$C$100:$M$195,10,0))</f>
        <v/>
      </c>
      <c r="AI102" s="62" t="str">
        <f>IF(ISERROR(VLOOKUP('Choose Housekeeping Genes'!$C5,Calculations!$C$100:$M$195,11,0)),"",VLOOKUP('Choose Housekeeping Genes'!$C5,Calculations!$C$100:$M$195,11,0))</f>
        <v/>
      </c>
      <c r="AJ102" s="62">
        <f>IF(ISERROR(VLOOKUP('Choose Housekeeping Genes'!$C5,Calculations!$C$100:$Y$195,14,0)),"",VLOOKUP('Choose Housekeeping Genes'!$C5,Calculations!$C$100:$Y$195,14,0))</f>
        <v>20.260000000000002</v>
      </c>
      <c r="AK102" s="62">
        <f>IF(ISERROR(VLOOKUP('Choose Housekeeping Genes'!$C5,Calculations!$C$100:$Y$195,15,0)),"",VLOOKUP('Choose Housekeeping Genes'!$C5,Calculations!$C$100:$Y$195,15,0))</f>
        <v>20.329999999999998</v>
      </c>
      <c r="AL102" s="62">
        <f>IF(ISERROR(VLOOKUP('Choose Housekeeping Genes'!$C5,Calculations!$C$100:$Y$195,16,0)),"",VLOOKUP('Choose Housekeeping Genes'!$C5,Calculations!$C$100:$Y$195,16,0))</f>
        <v>20.45</v>
      </c>
      <c r="AM102" s="62" t="str">
        <f>IF(ISERROR(VLOOKUP('Choose Housekeeping Genes'!$C5,Calculations!$C$100:$Y$195,17,0)),"",VLOOKUP('Choose Housekeeping Genes'!$C5,Calculations!$C$100:$Y$195,17,0))</f>
        <v/>
      </c>
      <c r="AN102" s="62" t="str">
        <f>IF(ISERROR(VLOOKUP('Choose Housekeeping Genes'!$C5,Calculations!$C$100:$Y$195,18,0)),"",VLOOKUP('Choose Housekeeping Genes'!$C5,Calculations!$C$100:$Y$195,18,0))</f>
        <v/>
      </c>
      <c r="AO102" s="62" t="str">
        <f>IF(ISERROR(VLOOKUP('Choose Housekeeping Genes'!$C5,Calculations!$C$100:$Y$195,19,0)),"",VLOOKUP('Choose Housekeeping Genes'!$C5,Calculations!$C$100:$Y$195,19,0))</f>
        <v/>
      </c>
      <c r="AP102" s="62" t="str">
        <f>IF(ISERROR(VLOOKUP('Choose Housekeeping Genes'!$C5,Calculations!$C$100:$Y$195,20,0)),"",VLOOKUP('Choose Housekeeping Genes'!$C5,Calculations!$C$100:$Y$195,20,0))</f>
        <v/>
      </c>
      <c r="AQ102" s="62" t="str">
        <f>IF(ISERROR(VLOOKUP('Choose Housekeeping Genes'!$C5,Calculations!$C$100:$Y$195,21,0)),"",VLOOKUP('Choose Housekeeping Genes'!$C5,Calculations!$C$100:$Y$195,21,0))</f>
        <v/>
      </c>
      <c r="AR102" s="62" t="str">
        <f>IF(ISERROR(VLOOKUP('Choose Housekeeping Genes'!$C5,Calculations!$C$100:$Y$195,22,0)),"",VLOOKUP('Choose Housekeeping Genes'!$C5,Calculations!$C$100:$Y$195,22,0))</f>
        <v/>
      </c>
      <c r="AS102" s="62" t="str">
        <f>IF(ISERROR(VLOOKUP('Choose Housekeeping Genes'!$C5,Calculations!$C$100:$Y$195,23,0)),"",VLOOKUP('Choose Housekeeping Genes'!$C5,Calculations!$C$100:$Y$195,23,0))</f>
        <v/>
      </c>
      <c r="AT102" s="74">
        <f t="shared" si="106"/>
        <v>2.4116666666666688</v>
      </c>
      <c r="AU102" s="74">
        <f t="shared" si="107"/>
        <v>2.43333333333333</v>
      </c>
      <c r="AV102" s="74">
        <f t="shared" si="108"/>
        <v>2.3566666666666656</v>
      </c>
      <c r="AW102" s="74" t="str">
        <f t="shared" si="109"/>
        <v/>
      </c>
      <c r="AX102" s="74" t="str">
        <f t="shared" si="110"/>
        <v/>
      </c>
      <c r="AY102" s="74" t="str">
        <f t="shared" si="111"/>
        <v/>
      </c>
      <c r="AZ102" s="74" t="str">
        <f t="shared" si="112"/>
        <v/>
      </c>
      <c r="BA102" s="74" t="str">
        <f t="shared" si="113"/>
        <v/>
      </c>
      <c r="BB102" s="74" t="str">
        <f t="shared" si="114"/>
        <v/>
      </c>
      <c r="BC102" s="74" t="str">
        <f t="shared" si="115"/>
        <v/>
      </c>
      <c r="BD102" s="74">
        <f t="shared" si="117"/>
        <v>7.0833333333333321</v>
      </c>
      <c r="BE102" s="74">
        <f t="shared" si="118"/>
        <v>6.8616666666666681</v>
      </c>
      <c r="BF102" s="74">
        <f t="shared" si="119"/>
        <v>6.8550000000000004</v>
      </c>
      <c r="BG102" s="74" t="str">
        <f t="shared" si="120"/>
        <v/>
      </c>
      <c r="BH102" s="74" t="str">
        <f t="shared" si="121"/>
        <v/>
      </c>
      <c r="BI102" s="74" t="str">
        <f t="shared" si="122"/>
        <v/>
      </c>
      <c r="BJ102" s="74" t="str">
        <f t="shared" si="123"/>
        <v/>
      </c>
      <c r="BK102" s="74" t="str">
        <f t="shared" si="124"/>
        <v/>
      </c>
      <c r="BL102" s="74" t="str">
        <f t="shared" si="125"/>
        <v/>
      </c>
      <c r="BM102" s="74" t="str">
        <f t="shared" si="126"/>
        <v/>
      </c>
      <c r="BN102" s="62">
        <f t="shared" si="127"/>
        <v>2.4005555555555547</v>
      </c>
      <c r="BO102" s="62">
        <f t="shared" si="128"/>
        <v>6.9333333333333336</v>
      </c>
      <c r="BP102" s="9">
        <f t="shared" si="86"/>
        <v>0.18793860277970043</v>
      </c>
      <c r="BQ102" s="9">
        <f t="shared" si="87"/>
        <v>0.18513719403582096</v>
      </c>
      <c r="BR102" s="9">
        <f t="shared" si="88"/>
        <v>0.19524172835873596</v>
      </c>
      <c r="BS102" s="9" t="str">
        <f t="shared" si="89"/>
        <v/>
      </c>
      <c r="BT102" s="9" t="str">
        <f t="shared" si="90"/>
        <v/>
      </c>
      <c r="BU102" s="9" t="str">
        <f t="shared" si="91"/>
        <v/>
      </c>
      <c r="BV102" s="9" t="str">
        <f t="shared" si="92"/>
        <v/>
      </c>
      <c r="BW102" s="9" t="str">
        <f t="shared" si="93"/>
        <v/>
      </c>
      <c r="BX102" s="9" t="str">
        <f t="shared" si="94"/>
        <v/>
      </c>
      <c r="BY102" s="9" t="str">
        <f t="shared" si="95"/>
        <v/>
      </c>
      <c r="BZ102" s="9">
        <f t="shared" si="96"/>
        <v>7.3740180678257376E-3</v>
      </c>
      <c r="CA102" s="9">
        <f t="shared" si="97"/>
        <v>8.5986943764301948E-3</v>
      </c>
      <c r="CB102" s="9">
        <f t="shared" si="98"/>
        <v>8.6385207290646006E-3</v>
      </c>
      <c r="CC102" s="9" t="str">
        <f t="shared" si="99"/>
        <v/>
      </c>
      <c r="CD102" s="9" t="str">
        <f t="shared" si="100"/>
        <v/>
      </c>
      <c r="CE102" s="9" t="str">
        <f t="shared" si="101"/>
        <v/>
      </c>
      <c r="CF102" s="9" t="str">
        <f t="shared" si="102"/>
        <v/>
      </c>
      <c r="CG102" s="9" t="str">
        <f t="shared" si="103"/>
        <v/>
      </c>
      <c r="CH102" s="9" t="str">
        <f t="shared" si="104"/>
        <v/>
      </c>
      <c r="CI102" s="9" t="str">
        <f t="shared" si="105"/>
        <v/>
      </c>
    </row>
    <row r="103" spans="1:87">
      <c r="A103" s="188"/>
      <c r="B103" s="57" t="str">
        <f>IF('Gene Table'!D102="","",'Gene Table'!D102)</f>
        <v>NM_006892</v>
      </c>
      <c r="C103" s="57" t="s">
        <v>1745</v>
      </c>
      <c r="D103" s="60">
        <f>IF(SUM('Test Sample Data'!D$3:D$98)&gt;10,IF(AND(ISNUMBER('Test Sample Data'!D102),'Test Sample Data'!D102&lt;$B$1, 'Test Sample Data'!D102&gt;0),'Test Sample Data'!D102,$B$1),"")</f>
        <v>24.5</v>
      </c>
      <c r="E103" s="60">
        <f>IF(SUM('Test Sample Data'!E$3:E$98)&gt;10,IF(AND(ISNUMBER('Test Sample Data'!E102),'Test Sample Data'!E102&lt;$B$1, 'Test Sample Data'!E102&gt;0),'Test Sample Data'!E102,$B$1),"")</f>
        <v>24.68</v>
      </c>
      <c r="F103" s="60">
        <f>IF(SUM('Test Sample Data'!F$3:F$98)&gt;10,IF(AND(ISNUMBER('Test Sample Data'!F102),'Test Sample Data'!F102&lt;$B$1, 'Test Sample Data'!F102&gt;0),'Test Sample Data'!F102,$B$1),"")</f>
        <v>24.56</v>
      </c>
      <c r="G103" s="60" t="str">
        <f>IF(SUM('Test Sample Data'!G$3:G$98)&gt;10,IF(AND(ISNUMBER('Test Sample Data'!G102),'Test Sample Data'!G102&lt;$B$1, 'Test Sample Data'!G102&gt;0),'Test Sample Data'!G102,$B$1),"")</f>
        <v/>
      </c>
      <c r="H103" s="60" t="str">
        <f>IF(SUM('Test Sample Data'!H$3:H$98)&gt;10,IF(AND(ISNUMBER('Test Sample Data'!H102),'Test Sample Data'!H102&lt;$B$1, 'Test Sample Data'!H102&gt;0),'Test Sample Data'!H102,$B$1),"")</f>
        <v/>
      </c>
      <c r="I103" s="60" t="str">
        <f>IF(SUM('Test Sample Data'!I$3:I$98)&gt;10,IF(AND(ISNUMBER('Test Sample Data'!I102),'Test Sample Data'!I102&lt;$B$1, 'Test Sample Data'!I102&gt;0),'Test Sample Data'!I102,$B$1),"")</f>
        <v/>
      </c>
      <c r="J103" s="60" t="str">
        <f>IF(SUM('Test Sample Data'!J$3:J$98)&gt;10,IF(AND(ISNUMBER('Test Sample Data'!J102),'Test Sample Data'!J102&lt;$B$1, 'Test Sample Data'!J102&gt;0),'Test Sample Data'!J102,$B$1),"")</f>
        <v/>
      </c>
      <c r="K103" s="60" t="str">
        <f>IF(SUM('Test Sample Data'!K$3:K$98)&gt;10,IF(AND(ISNUMBER('Test Sample Data'!K102),'Test Sample Data'!K102&lt;$B$1, 'Test Sample Data'!K102&gt;0),'Test Sample Data'!K102,$B$1),"")</f>
        <v/>
      </c>
      <c r="L103" s="60" t="str">
        <f>IF(SUM('Test Sample Data'!L$3:L$98)&gt;10,IF(AND(ISNUMBER('Test Sample Data'!L102),'Test Sample Data'!L102&lt;$B$1, 'Test Sample Data'!L102&gt;0),'Test Sample Data'!L102,$B$1),"")</f>
        <v/>
      </c>
      <c r="M103" s="60" t="str">
        <f>IF(SUM('Test Sample Data'!M$3:M$98)&gt;10,IF(AND(ISNUMBER('Test Sample Data'!M102),'Test Sample Data'!M102&lt;$B$1, 'Test Sample Data'!M102&gt;0),'Test Sample Data'!M102,$B$1),"")</f>
        <v/>
      </c>
      <c r="N103" s="60" t="str">
        <f>'Gene Table'!D102</f>
        <v>NM_006892</v>
      </c>
      <c r="O103" s="57" t="s">
        <v>1745</v>
      </c>
      <c r="P103" s="60">
        <f>IF(SUM('Control Sample Data'!D$3:D$98)&gt;10,IF(AND(ISNUMBER('Control Sample Data'!D102),'Control Sample Data'!D102&lt;$B$1, 'Control Sample Data'!D102&gt;0),'Control Sample Data'!D102,$B$1),"")</f>
        <v>28.55</v>
      </c>
      <c r="Q103" s="60">
        <f>IF(SUM('Control Sample Data'!E$3:E$98)&gt;10,IF(AND(ISNUMBER('Control Sample Data'!E102),'Control Sample Data'!E102&lt;$B$1, 'Control Sample Data'!E102&gt;0),'Control Sample Data'!E102,$B$1),"")</f>
        <v>29</v>
      </c>
      <c r="R103" s="60">
        <f>IF(SUM('Control Sample Data'!F$3:F$98)&gt;10,IF(AND(ISNUMBER('Control Sample Data'!F102),'Control Sample Data'!F102&lt;$B$1, 'Control Sample Data'!F102&gt;0),'Control Sample Data'!F102,$B$1),"")</f>
        <v>29.24</v>
      </c>
      <c r="S103" s="60" t="str">
        <f>IF(SUM('Control Sample Data'!G$3:G$98)&gt;10,IF(AND(ISNUMBER('Control Sample Data'!G102),'Control Sample Data'!G102&lt;$B$1, 'Control Sample Data'!G102&gt;0),'Control Sample Data'!G102,$B$1),"")</f>
        <v/>
      </c>
      <c r="T103" s="60" t="str">
        <f>IF(SUM('Control Sample Data'!H$3:H$98)&gt;10,IF(AND(ISNUMBER('Control Sample Data'!H102),'Control Sample Data'!H102&lt;$B$1, 'Control Sample Data'!H102&gt;0),'Control Sample Data'!H102,$B$1),"")</f>
        <v/>
      </c>
      <c r="U103" s="60" t="str">
        <f>IF(SUM('Control Sample Data'!I$3:I$98)&gt;10,IF(AND(ISNUMBER('Control Sample Data'!I102),'Control Sample Data'!I102&lt;$B$1, 'Control Sample Data'!I102&gt;0),'Control Sample Data'!I102,$B$1),"")</f>
        <v/>
      </c>
      <c r="V103" s="60" t="str">
        <f>IF(SUM('Control Sample Data'!J$3:J$98)&gt;10,IF(AND(ISNUMBER('Control Sample Data'!J102),'Control Sample Data'!J102&lt;$B$1, 'Control Sample Data'!J102&gt;0),'Control Sample Data'!J102,$B$1),"")</f>
        <v/>
      </c>
      <c r="W103" s="60" t="str">
        <f>IF(SUM('Control Sample Data'!K$3:K$98)&gt;10,IF(AND(ISNUMBER('Control Sample Data'!K102),'Control Sample Data'!K102&lt;$B$1, 'Control Sample Data'!K102&gt;0),'Control Sample Data'!K102,$B$1),"")</f>
        <v/>
      </c>
      <c r="X103" s="60" t="str">
        <f>IF(SUM('Control Sample Data'!L$3:L$98)&gt;10,IF(AND(ISNUMBER('Control Sample Data'!L102),'Control Sample Data'!L102&lt;$B$1, 'Control Sample Data'!L102&gt;0),'Control Sample Data'!L102,$B$1),"")</f>
        <v/>
      </c>
      <c r="Y103" s="95" t="str">
        <f>IF(SUM('Control Sample Data'!M$3:M$98)&gt;10,IF(AND(ISNUMBER('Control Sample Data'!M102),'Control Sample Data'!M102&lt;$B$1, 'Control Sample Data'!M102&gt;0),'Control Sample Data'!M102,$B$1),"")</f>
        <v/>
      </c>
      <c r="Z103" s="62">
        <f>IF(ISERROR(VLOOKUP('Choose Housekeeping Genes'!$C6,Calculations!$C$100:$M$195,2,0)),"",VLOOKUP('Choose Housekeeping Genes'!$C6,Calculations!$C$100:$M$195,2,0))</f>
        <v>23.24</v>
      </c>
      <c r="AA103" s="62">
        <f>IF(ISERROR(VLOOKUP('Choose Housekeeping Genes'!$C6,Calculations!$C$100:$M$195,3,0)),"",VLOOKUP('Choose Housekeeping Genes'!$C6,Calculations!$C$100:$M$195,3,0))</f>
        <v>23.35</v>
      </c>
      <c r="AB103" s="62">
        <f>IF(ISERROR(VLOOKUP('Choose Housekeeping Genes'!$C6,Calculations!$C$100:$M$195,4,0)),"",VLOOKUP('Choose Housekeeping Genes'!$C6,Calculations!$C$100:$M$195,4,0))</f>
        <v>23.42</v>
      </c>
      <c r="AC103" s="62" t="str">
        <f>IF(ISERROR(VLOOKUP('Choose Housekeeping Genes'!$C6,Calculations!$C$100:$M$195,5,0)),"",VLOOKUP('Choose Housekeeping Genes'!$C6,Calculations!$C$100:$M$195,5,0))</f>
        <v/>
      </c>
      <c r="AD103" s="62" t="str">
        <f>IF(ISERROR(VLOOKUP('Choose Housekeeping Genes'!$C6,Calculations!$C$100:$M$195,6,0)),"",VLOOKUP('Choose Housekeeping Genes'!$C6,Calculations!$C$100:$M$195,6,0))</f>
        <v/>
      </c>
      <c r="AE103" s="62" t="str">
        <f>IF(ISERROR(VLOOKUP('Choose Housekeeping Genes'!$C6,Calculations!$C$100:$M$195,7,0)),"",VLOOKUP('Choose Housekeeping Genes'!$C6,Calculations!$C$100:$M$195,7,0))</f>
        <v/>
      </c>
      <c r="AF103" s="62" t="str">
        <f>IF(ISERROR(VLOOKUP('Choose Housekeeping Genes'!$C6,Calculations!$C$100:$M$195,8,0)),"",VLOOKUP('Choose Housekeeping Genes'!$C6,Calculations!$C$100:$M$195,8,0))</f>
        <v/>
      </c>
      <c r="AG103" s="62" t="str">
        <f>IF(ISERROR(VLOOKUP('Choose Housekeeping Genes'!$C6,Calculations!$C$100:$M$195,9,0)),"",VLOOKUP('Choose Housekeeping Genes'!$C6,Calculations!$C$100:$M$195,9,0))</f>
        <v/>
      </c>
      <c r="AH103" s="62" t="str">
        <f>IF(ISERROR(VLOOKUP('Choose Housekeeping Genes'!$C6,Calculations!$C$100:$M$195,10,0)),"",VLOOKUP('Choose Housekeeping Genes'!$C6,Calculations!$C$100:$M$195,10,0))</f>
        <v/>
      </c>
      <c r="AI103" s="62" t="str">
        <f>IF(ISERROR(VLOOKUP('Choose Housekeeping Genes'!$C6,Calculations!$C$100:$M$195,11,0)),"",VLOOKUP('Choose Housekeeping Genes'!$C6,Calculations!$C$100:$M$195,11,0))</f>
        <v/>
      </c>
      <c r="AJ103" s="62">
        <f>IF(ISERROR(VLOOKUP('Choose Housekeeping Genes'!$C6,Calculations!$C$100:$Y$195,14,0)),"",VLOOKUP('Choose Housekeeping Genes'!$C6,Calculations!$C$100:$Y$195,14,0))</f>
        <v>32</v>
      </c>
      <c r="AK103" s="62">
        <f>IF(ISERROR(VLOOKUP('Choose Housekeeping Genes'!$C6,Calculations!$C$100:$Y$195,15,0)),"",VLOOKUP('Choose Housekeeping Genes'!$C6,Calculations!$C$100:$Y$195,15,0))</f>
        <v>35</v>
      </c>
      <c r="AL103" s="62">
        <f>IF(ISERROR(VLOOKUP('Choose Housekeeping Genes'!$C6,Calculations!$C$100:$Y$195,16,0)),"",VLOOKUP('Choose Housekeeping Genes'!$C6,Calculations!$C$100:$Y$195,16,0))</f>
        <v>35</v>
      </c>
      <c r="AM103" s="62" t="str">
        <f>IF(ISERROR(VLOOKUP('Choose Housekeeping Genes'!$C6,Calculations!$C$100:$Y$195,17,0)),"",VLOOKUP('Choose Housekeeping Genes'!$C6,Calculations!$C$100:$Y$195,17,0))</f>
        <v/>
      </c>
      <c r="AN103" s="62" t="str">
        <f>IF(ISERROR(VLOOKUP('Choose Housekeeping Genes'!$C6,Calculations!$C$100:$Y$195,18,0)),"",VLOOKUP('Choose Housekeeping Genes'!$C6,Calculations!$C$100:$Y$195,18,0))</f>
        <v/>
      </c>
      <c r="AO103" s="62" t="str">
        <f>IF(ISERROR(VLOOKUP('Choose Housekeeping Genes'!$C6,Calculations!$C$100:$Y$195,19,0)),"",VLOOKUP('Choose Housekeeping Genes'!$C6,Calculations!$C$100:$Y$195,19,0))</f>
        <v/>
      </c>
      <c r="AP103" s="62" t="str">
        <f>IF(ISERROR(VLOOKUP('Choose Housekeeping Genes'!$C6,Calculations!$C$100:$Y$195,20,0)),"",VLOOKUP('Choose Housekeeping Genes'!$C6,Calculations!$C$100:$Y$195,20,0))</f>
        <v/>
      </c>
      <c r="AQ103" s="62" t="str">
        <f>IF(ISERROR(VLOOKUP('Choose Housekeeping Genes'!$C6,Calculations!$C$100:$Y$195,21,0)),"",VLOOKUP('Choose Housekeeping Genes'!$C6,Calculations!$C$100:$Y$195,21,0))</f>
        <v/>
      </c>
      <c r="AR103" s="62" t="str">
        <f>IF(ISERROR(VLOOKUP('Choose Housekeeping Genes'!$C6,Calculations!$C$100:$Y$195,22,0)),"",VLOOKUP('Choose Housekeeping Genes'!$C6,Calculations!$C$100:$Y$195,22,0))</f>
        <v/>
      </c>
      <c r="AS103" s="62" t="str">
        <f>IF(ISERROR(VLOOKUP('Choose Housekeeping Genes'!$C6,Calculations!$C$100:$Y$195,23,0)),"",VLOOKUP('Choose Housekeeping Genes'!$C6,Calculations!$C$100:$Y$195,23,0))</f>
        <v/>
      </c>
      <c r="AT103" s="74">
        <f t="shared" si="106"/>
        <v>0.98166666666666913</v>
      </c>
      <c r="AU103" s="74">
        <f t="shared" si="107"/>
        <v>1.0733333333333306</v>
      </c>
      <c r="AV103" s="74">
        <f t="shared" si="108"/>
        <v>0.93666666666666387</v>
      </c>
      <c r="AW103" s="74" t="str">
        <f t="shared" si="109"/>
        <v/>
      </c>
      <c r="AX103" s="74" t="str">
        <f t="shared" si="110"/>
        <v/>
      </c>
      <c r="AY103" s="74" t="str">
        <f t="shared" si="111"/>
        <v/>
      </c>
      <c r="AZ103" s="74" t="str">
        <f t="shared" si="112"/>
        <v/>
      </c>
      <c r="BA103" s="74" t="str">
        <f t="shared" si="113"/>
        <v/>
      </c>
      <c r="BB103" s="74" t="str">
        <f t="shared" si="114"/>
        <v/>
      </c>
      <c r="BC103" s="74" t="str">
        <f t="shared" si="115"/>
        <v/>
      </c>
      <c r="BD103" s="74">
        <f t="shared" si="117"/>
        <v>4.7733333333333334</v>
      </c>
      <c r="BE103" s="74">
        <f t="shared" si="118"/>
        <v>4.6916666666666664</v>
      </c>
      <c r="BF103" s="74">
        <f t="shared" si="119"/>
        <v>4.8349999999999973</v>
      </c>
      <c r="BG103" s="74" t="str">
        <f t="shared" si="120"/>
        <v/>
      </c>
      <c r="BH103" s="74" t="str">
        <f t="shared" si="121"/>
        <v/>
      </c>
      <c r="BI103" s="74" t="str">
        <f t="shared" si="122"/>
        <v/>
      </c>
      <c r="BJ103" s="74" t="str">
        <f t="shared" si="123"/>
        <v/>
      </c>
      <c r="BK103" s="74" t="str">
        <f t="shared" si="124"/>
        <v/>
      </c>
      <c r="BL103" s="74" t="str">
        <f t="shared" si="125"/>
        <v/>
      </c>
      <c r="BM103" s="74" t="str">
        <f t="shared" si="126"/>
        <v/>
      </c>
      <c r="BN103" s="62">
        <f t="shared" si="127"/>
        <v>0.99722222222222123</v>
      </c>
      <c r="BO103" s="62">
        <f t="shared" si="128"/>
        <v>4.7666666666666657</v>
      </c>
      <c r="BP103" s="9">
        <f t="shared" si="86"/>
        <v>0.5063943921080718</v>
      </c>
      <c r="BQ103" s="9">
        <f t="shared" si="87"/>
        <v>0.47521973885540197</v>
      </c>
      <c r="BR103" s="9">
        <f t="shared" si="88"/>
        <v>0.52243857643043634</v>
      </c>
      <c r="BS103" s="9" t="str">
        <f t="shared" si="89"/>
        <v/>
      </c>
      <c r="BT103" s="9" t="str">
        <f t="shared" si="90"/>
        <v/>
      </c>
      <c r="BU103" s="9" t="str">
        <f t="shared" si="91"/>
        <v/>
      </c>
      <c r="BV103" s="9" t="str">
        <f t="shared" si="92"/>
        <v/>
      </c>
      <c r="BW103" s="9" t="str">
        <f t="shared" si="93"/>
        <v/>
      </c>
      <c r="BX103" s="9" t="str">
        <f t="shared" si="94"/>
        <v/>
      </c>
      <c r="BY103" s="9" t="str">
        <f t="shared" si="95"/>
        <v/>
      </c>
      <c r="BZ103" s="9">
        <f t="shared" si="96"/>
        <v>3.6566507912691067E-2</v>
      </c>
      <c r="CA103" s="9">
        <f t="shared" si="97"/>
        <v>3.8696136261795029E-2</v>
      </c>
      <c r="CB103" s="9">
        <f t="shared" si="98"/>
        <v>3.5036439938390979E-2</v>
      </c>
      <c r="CC103" s="9" t="str">
        <f t="shared" si="99"/>
        <v/>
      </c>
      <c r="CD103" s="9" t="str">
        <f t="shared" si="100"/>
        <v/>
      </c>
      <c r="CE103" s="9" t="str">
        <f t="shared" si="101"/>
        <v/>
      </c>
      <c r="CF103" s="9" t="str">
        <f t="shared" si="102"/>
        <v/>
      </c>
      <c r="CG103" s="9" t="str">
        <f t="shared" si="103"/>
        <v/>
      </c>
      <c r="CH103" s="9" t="str">
        <f t="shared" si="104"/>
        <v/>
      </c>
      <c r="CI103" s="9" t="str">
        <f t="shared" si="105"/>
        <v/>
      </c>
    </row>
    <row r="104" spans="1:87">
      <c r="A104" s="188"/>
      <c r="B104" s="57" t="str">
        <f>IF('Gene Table'!D103="","",'Gene Table'!D103)</f>
        <v>NM_001033</v>
      </c>
      <c r="C104" s="57" t="s">
        <v>1746</v>
      </c>
      <c r="D104" s="60">
        <f>IF(SUM('Test Sample Data'!D$3:D$98)&gt;10,IF(AND(ISNUMBER('Test Sample Data'!D103),'Test Sample Data'!D103&lt;$B$1, 'Test Sample Data'!D103&gt;0),'Test Sample Data'!D103,$B$1),"")</f>
        <v>31.04</v>
      </c>
      <c r="E104" s="60">
        <f>IF(SUM('Test Sample Data'!E$3:E$98)&gt;10,IF(AND(ISNUMBER('Test Sample Data'!E103),'Test Sample Data'!E103&lt;$B$1, 'Test Sample Data'!E103&gt;0),'Test Sample Data'!E103,$B$1),"")</f>
        <v>31.48</v>
      </c>
      <c r="F104" s="60">
        <f>IF(SUM('Test Sample Data'!F$3:F$98)&gt;10,IF(AND(ISNUMBER('Test Sample Data'!F103),'Test Sample Data'!F103&lt;$B$1, 'Test Sample Data'!F103&gt;0),'Test Sample Data'!F103,$B$1),"")</f>
        <v>31.45</v>
      </c>
      <c r="G104" s="60" t="str">
        <f>IF(SUM('Test Sample Data'!G$3:G$98)&gt;10,IF(AND(ISNUMBER('Test Sample Data'!G103),'Test Sample Data'!G103&lt;$B$1, 'Test Sample Data'!G103&gt;0),'Test Sample Data'!G103,$B$1),"")</f>
        <v/>
      </c>
      <c r="H104" s="60" t="str">
        <f>IF(SUM('Test Sample Data'!H$3:H$98)&gt;10,IF(AND(ISNUMBER('Test Sample Data'!H103),'Test Sample Data'!H103&lt;$B$1, 'Test Sample Data'!H103&gt;0),'Test Sample Data'!H103,$B$1),"")</f>
        <v/>
      </c>
      <c r="I104" s="60" t="str">
        <f>IF(SUM('Test Sample Data'!I$3:I$98)&gt;10,IF(AND(ISNUMBER('Test Sample Data'!I103),'Test Sample Data'!I103&lt;$B$1, 'Test Sample Data'!I103&gt;0),'Test Sample Data'!I103,$B$1),"")</f>
        <v/>
      </c>
      <c r="J104" s="60" t="str">
        <f>IF(SUM('Test Sample Data'!J$3:J$98)&gt;10,IF(AND(ISNUMBER('Test Sample Data'!J103),'Test Sample Data'!J103&lt;$B$1, 'Test Sample Data'!J103&gt;0),'Test Sample Data'!J103,$B$1),"")</f>
        <v/>
      </c>
      <c r="K104" s="60" t="str">
        <f>IF(SUM('Test Sample Data'!K$3:K$98)&gt;10,IF(AND(ISNUMBER('Test Sample Data'!K103),'Test Sample Data'!K103&lt;$B$1, 'Test Sample Data'!K103&gt;0),'Test Sample Data'!K103,$B$1),"")</f>
        <v/>
      </c>
      <c r="L104" s="60" t="str">
        <f>IF(SUM('Test Sample Data'!L$3:L$98)&gt;10,IF(AND(ISNUMBER('Test Sample Data'!L103),'Test Sample Data'!L103&lt;$B$1, 'Test Sample Data'!L103&gt;0),'Test Sample Data'!L103,$B$1),"")</f>
        <v/>
      </c>
      <c r="M104" s="60" t="str">
        <f>IF(SUM('Test Sample Data'!M$3:M$98)&gt;10,IF(AND(ISNUMBER('Test Sample Data'!M103),'Test Sample Data'!M103&lt;$B$1, 'Test Sample Data'!M103&gt;0),'Test Sample Data'!M103,$B$1),"")</f>
        <v/>
      </c>
      <c r="N104" s="60" t="str">
        <f>'Gene Table'!D103</f>
        <v>NM_001033</v>
      </c>
      <c r="O104" s="57" t="s">
        <v>1746</v>
      </c>
      <c r="P104" s="60">
        <f>IF(SUM('Control Sample Data'!D$3:D$98)&gt;10,IF(AND(ISNUMBER('Control Sample Data'!D103),'Control Sample Data'!D103&lt;$B$1, 'Control Sample Data'!D103&gt;0),'Control Sample Data'!D103,$B$1),"")</f>
        <v>26.1</v>
      </c>
      <c r="Q104" s="60">
        <f>IF(SUM('Control Sample Data'!E$3:E$98)&gt;10,IF(AND(ISNUMBER('Control Sample Data'!E103),'Control Sample Data'!E103&lt;$B$1, 'Control Sample Data'!E103&gt;0),'Control Sample Data'!E103,$B$1),"")</f>
        <v>26.1</v>
      </c>
      <c r="R104" s="60">
        <f>IF(SUM('Control Sample Data'!F$3:F$98)&gt;10,IF(AND(ISNUMBER('Control Sample Data'!F103),'Control Sample Data'!F103&lt;$B$1, 'Control Sample Data'!F103&gt;0),'Control Sample Data'!F103,$B$1),"")</f>
        <v>26.28</v>
      </c>
      <c r="S104" s="60" t="str">
        <f>IF(SUM('Control Sample Data'!G$3:G$98)&gt;10,IF(AND(ISNUMBER('Control Sample Data'!G103),'Control Sample Data'!G103&lt;$B$1, 'Control Sample Data'!G103&gt;0),'Control Sample Data'!G103,$B$1),"")</f>
        <v/>
      </c>
      <c r="T104" s="60" t="str">
        <f>IF(SUM('Control Sample Data'!H$3:H$98)&gt;10,IF(AND(ISNUMBER('Control Sample Data'!H103),'Control Sample Data'!H103&lt;$B$1, 'Control Sample Data'!H103&gt;0),'Control Sample Data'!H103,$B$1),"")</f>
        <v/>
      </c>
      <c r="U104" s="60" t="str">
        <f>IF(SUM('Control Sample Data'!I$3:I$98)&gt;10,IF(AND(ISNUMBER('Control Sample Data'!I103),'Control Sample Data'!I103&lt;$B$1, 'Control Sample Data'!I103&gt;0),'Control Sample Data'!I103,$B$1),"")</f>
        <v/>
      </c>
      <c r="V104" s="60" t="str">
        <f>IF(SUM('Control Sample Data'!J$3:J$98)&gt;10,IF(AND(ISNUMBER('Control Sample Data'!J103),'Control Sample Data'!J103&lt;$B$1, 'Control Sample Data'!J103&gt;0),'Control Sample Data'!J103,$B$1),"")</f>
        <v/>
      </c>
      <c r="W104" s="60" t="str">
        <f>IF(SUM('Control Sample Data'!K$3:K$98)&gt;10,IF(AND(ISNUMBER('Control Sample Data'!K103),'Control Sample Data'!K103&lt;$B$1, 'Control Sample Data'!K103&gt;0),'Control Sample Data'!K103,$B$1),"")</f>
        <v/>
      </c>
      <c r="X104" s="60" t="str">
        <f>IF(SUM('Control Sample Data'!L$3:L$98)&gt;10,IF(AND(ISNUMBER('Control Sample Data'!L103),'Control Sample Data'!L103&lt;$B$1, 'Control Sample Data'!L103&gt;0),'Control Sample Data'!L103,$B$1),"")</f>
        <v/>
      </c>
      <c r="Y104" s="95" t="str">
        <f>IF(SUM('Control Sample Data'!M$3:M$98)&gt;10,IF(AND(ISNUMBER('Control Sample Data'!M103),'Control Sample Data'!M103&lt;$B$1, 'Control Sample Data'!M103&gt;0),'Control Sample Data'!M103,$B$1),"")</f>
        <v/>
      </c>
      <c r="Z104" s="62">
        <f>IF(ISERROR(VLOOKUP('Choose Housekeeping Genes'!$C7,Calculations!$C$100:$M$195,2,0)),"",VLOOKUP('Choose Housekeeping Genes'!$C7,Calculations!$C$100:$M$195,2,0))</f>
        <v>23.2</v>
      </c>
      <c r="AA104" s="62">
        <f>IF(ISERROR(VLOOKUP('Choose Housekeeping Genes'!$C7,Calculations!$C$100:$M$195,3,0)),"",VLOOKUP('Choose Housekeeping Genes'!$C7,Calculations!$C$100:$M$195,3,0))</f>
        <v>23.4</v>
      </c>
      <c r="AB104" s="62">
        <f>IF(ISERROR(VLOOKUP('Choose Housekeeping Genes'!$C7,Calculations!$C$100:$M$195,4,0)),"",VLOOKUP('Choose Housekeeping Genes'!$C7,Calculations!$C$100:$M$195,4,0))</f>
        <v>23.4</v>
      </c>
      <c r="AC104" s="62" t="str">
        <f>IF(ISERROR(VLOOKUP('Choose Housekeeping Genes'!$C7,Calculations!$C$100:$M$195,5,0)),"",VLOOKUP('Choose Housekeeping Genes'!$C7,Calculations!$C$100:$M$195,5,0))</f>
        <v/>
      </c>
      <c r="AD104" s="62" t="str">
        <f>IF(ISERROR(VLOOKUP('Choose Housekeeping Genes'!$C7,Calculations!$C$100:$M$195,6,0)),"",VLOOKUP('Choose Housekeeping Genes'!$C7,Calculations!$C$100:$M$195,6,0))</f>
        <v/>
      </c>
      <c r="AE104" s="62" t="str">
        <f>IF(ISERROR(VLOOKUP('Choose Housekeeping Genes'!$C7,Calculations!$C$100:$M$195,7,0)),"",VLOOKUP('Choose Housekeeping Genes'!$C7,Calculations!$C$100:$M$195,7,0))</f>
        <v/>
      </c>
      <c r="AF104" s="62" t="str">
        <f>IF(ISERROR(VLOOKUP('Choose Housekeeping Genes'!$C7,Calculations!$C$100:$M$195,8,0)),"",VLOOKUP('Choose Housekeeping Genes'!$C7,Calculations!$C$100:$M$195,8,0))</f>
        <v/>
      </c>
      <c r="AG104" s="62" t="str">
        <f>IF(ISERROR(VLOOKUP('Choose Housekeeping Genes'!$C7,Calculations!$C$100:$M$195,9,0)),"",VLOOKUP('Choose Housekeeping Genes'!$C7,Calculations!$C$100:$M$195,9,0))</f>
        <v/>
      </c>
      <c r="AH104" s="62" t="str">
        <f>IF(ISERROR(VLOOKUP('Choose Housekeeping Genes'!$C7,Calculations!$C$100:$M$195,10,0)),"",VLOOKUP('Choose Housekeeping Genes'!$C7,Calculations!$C$100:$M$195,10,0))</f>
        <v/>
      </c>
      <c r="AI104" s="62" t="str">
        <f>IF(ISERROR(VLOOKUP('Choose Housekeeping Genes'!$C7,Calculations!$C$100:$M$195,11,0)),"",VLOOKUP('Choose Housekeeping Genes'!$C7,Calculations!$C$100:$M$195,11,0))</f>
        <v/>
      </c>
      <c r="AJ104" s="62">
        <f>IF(ISERROR(VLOOKUP('Choose Housekeeping Genes'!$C7,Calculations!$C$100:$Y$195,14,0)),"",VLOOKUP('Choose Housekeeping Genes'!$C7,Calculations!$C$100:$Y$195,14,0))</f>
        <v>23.13</v>
      </c>
      <c r="AK104" s="62">
        <f>IF(ISERROR(VLOOKUP('Choose Housekeeping Genes'!$C7,Calculations!$C$100:$Y$195,15,0)),"",VLOOKUP('Choose Housekeeping Genes'!$C7,Calculations!$C$100:$Y$195,15,0))</f>
        <v>23.2</v>
      </c>
      <c r="AL104" s="62">
        <f>IF(ISERROR(VLOOKUP('Choose Housekeeping Genes'!$C7,Calculations!$C$100:$Y$195,16,0)),"",VLOOKUP('Choose Housekeeping Genes'!$C7,Calculations!$C$100:$Y$195,16,0))</f>
        <v>23.31</v>
      </c>
      <c r="AM104" s="62" t="str">
        <f>IF(ISERROR(VLOOKUP('Choose Housekeeping Genes'!$C7,Calculations!$C$100:$Y$195,17,0)),"",VLOOKUP('Choose Housekeeping Genes'!$C7,Calculations!$C$100:$Y$195,17,0))</f>
        <v/>
      </c>
      <c r="AN104" s="62" t="str">
        <f>IF(ISERROR(VLOOKUP('Choose Housekeeping Genes'!$C7,Calculations!$C$100:$Y$195,18,0)),"",VLOOKUP('Choose Housekeeping Genes'!$C7,Calculations!$C$100:$Y$195,18,0))</f>
        <v/>
      </c>
      <c r="AO104" s="62" t="str">
        <f>IF(ISERROR(VLOOKUP('Choose Housekeeping Genes'!$C7,Calculations!$C$100:$Y$195,19,0)),"",VLOOKUP('Choose Housekeeping Genes'!$C7,Calculations!$C$100:$Y$195,19,0))</f>
        <v/>
      </c>
      <c r="AP104" s="62" t="str">
        <f>IF(ISERROR(VLOOKUP('Choose Housekeeping Genes'!$C7,Calculations!$C$100:$Y$195,20,0)),"",VLOOKUP('Choose Housekeeping Genes'!$C7,Calculations!$C$100:$Y$195,20,0))</f>
        <v/>
      </c>
      <c r="AQ104" s="62" t="str">
        <f>IF(ISERROR(VLOOKUP('Choose Housekeeping Genes'!$C7,Calculations!$C$100:$Y$195,21,0)),"",VLOOKUP('Choose Housekeeping Genes'!$C7,Calculations!$C$100:$Y$195,21,0))</f>
        <v/>
      </c>
      <c r="AR104" s="62" t="str">
        <f>IF(ISERROR(VLOOKUP('Choose Housekeeping Genes'!$C7,Calculations!$C$100:$Y$195,22,0)),"",VLOOKUP('Choose Housekeeping Genes'!$C7,Calculations!$C$100:$Y$195,22,0))</f>
        <v/>
      </c>
      <c r="AS104" s="62" t="str">
        <f>IF(ISERROR(VLOOKUP('Choose Housekeeping Genes'!$C7,Calculations!$C$100:$Y$195,23,0)),"",VLOOKUP('Choose Housekeeping Genes'!$C7,Calculations!$C$100:$Y$195,23,0))</f>
        <v/>
      </c>
      <c r="AT104" s="74">
        <f t="shared" si="106"/>
        <v>7.5216666666666683</v>
      </c>
      <c r="AU104" s="74">
        <f t="shared" si="107"/>
        <v>7.8733333333333313</v>
      </c>
      <c r="AV104" s="74">
        <f t="shared" si="108"/>
        <v>7.8266666666666644</v>
      </c>
      <c r="AW104" s="74" t="str">
        <f t="shared" si="109"/>
        <v/>
      </c>
      <c r="AX104" s="74" t="str">
        <f t="shared" si="110"/>
        <v/>
      </c>
      <c r="AY104" s="74" t="str">
        <f t="shared" si="111"/>
        <v/>
      </c>
      <c r="AZ104" s="74" t="str">
        <f t="shared" si="112"/>
        <v/>
      </c>
      <c r="BA104" s="74" t="str">
        <f t="shared" si="113"/>
        <v/>
      </c>
      <c r="BB104" s="74" t="str">
        <f t="shared" si="114"/>
        <v/>
      </c>
      <c r="BC104" s="74" t="str">
        <f t="shared" si="115"/>
        <v/>
      </c>
      <c r="BD104" s="74">
        <f t="shared" si="117"/>
        <v>2.3233333333333341</v>
      </c>
      <c r="BE104" s="74">
        <f t="shared" si="118"/>
        <v>1.7916666666666679</v>
      </c>
      <c r="BF104" s="74">
        <f t="shared" si="119"/>
        <v>1.875</v>
      </c>
      <c r="BG104" s="74" t="str">
        <f t="shared" si="120"/>
        <v/>
      </c>
      <c r="BH104" s="74" t="str">
        <f t="shared" si="121"/>
        <v/>
      </c>
      <c r="BI104" s="74" t="str">
        <f t="shared" si="122"/>
        <v/>
      </c>
      <c r="BJ104" s="74" t="str">
        <f t="shared" si="123"/>
        <v/>
      </c>
      <c r="BK104" s="74" t="str">
        <f t="shared" si="124"/>
        <v/>
      </c>
      <c r="BL104" s="74" t="str">
        <f t="shared" si="125"/>
        <v/>
      </c>
      <c r="BM104" s="74" t="str">
        <f t="shared" si="126"/>
        <v/>
      </c>
      <c r="BN104" s="62">
        <f t="shared" si="127"/>
        <v>7.740555555555555</v>
      </c>
      <c r="BO104" s="62">
        <f t="shared" si="128"/>
        <v>1.9966666666666673</v>
      </c>
      <c r="BP104" s="9">
        <f t="shared" si="86"/>
        <v>5.441927053250843E-3</v>
      </c>
      <c r="BQ104" s="9">
        <f t="shared" si="87"/>
        <v>4.2647197834790656E-3</v>
      </c>
      <c r="BR104" s="9">
        <f t="shared" si="88"/>
        <v>4.4049254962726814E-3</v>
      </c>
      <c r="BS104" s="9" t="str">
        <f t="shared" si="89"/>
        <v/>
      </c>
      <c r="BT104" s="9" t="str">
        <f t="shared" si="90"/>
        <v/>
      </c>
      <c r="BU104" s="9" t="str">
        <f t="shared" si="91"/>
        <v/>
      </c>
      <c r="BV104" s="9" t="str">
        <f t="shared" si="92"/>
        <v/>
      </c>
      <c r="BW104" s="9" t="str">
        <f t="shared" si="93"/>
        <v/>
      </c>
      <c r="BX104" s="9" t="str">
        <f t="shared" si="94"/>
        <v/>
      </c>
      <c r="BY104" s="9" t="str">
        <f t="shared" si="95"/>
        <v/>
      </c>
      <c r="BZ104" s="9">
        <f t="shared" si="96"/>
        <v>0.19980528743065643</v>
      </c>
      <c r="CA104" s="9">
        <f t="shared" si="97"/>
        <v>0.28883817421806807</v>
      </c>
      <c r="CB104" s="9">
        <f t="shared" si="98"/>
        <v>0.27262693316631442</v>
      </c>
      <c r="CC104" s="9" t="str">
        <f t="shared" si="99"/>
        <v/>
      </c>
      <c r="CD104" s="9" t="str">
        <f t="shared" si="100"/>
        <v/>
      </c>
      <c r="CE104" s="9" t="str">
        <f t="shared" si="101"/>
        <v/>
      </c>
      <c r="CF104" s="9" t="str">
        <f t="shared" si="102"/>
        <v/>
      </c>
      <c r="CG104" s="9" t="str">
        <f t="shared" si="103"/>
        <v/>
      </c>
      <c r="CH104" s="9" t="str">
        <f t="shared" si="104"/>
        <v/>
      </c>
      <c r="CI104" s="9" t="str">
        <f t="shared" si="105"/>
        <v/>
      </c>
    </row>
    <row r="105" spans="1:87">
      <c r="A105" s="188"/>
      <c r="B105" s="57" t="str">
        <f>IF('Gene Table'!D104="","",'Gene Table'!D104)</f>
        <v>BC071181</v>
      </c>
      <c r="C105" s="57" t="s">
        <v>1747</v>
      </c>
      <c r="D105" s="60">
        <f>IF(SUM('Test Sample Data'!D$3:D$98)&gt;10,IF(AND(ISNUMBER('Test Sample Data'!D104),'Test Sample Data'!D104&lt;$B$1, 'Test Sample Data'!D104&gt;0),'Test Sample Data'!D104,$B$1),"")</f>
        <v>23.77</v>
      </c>
      <c r="E105" s="60">
        <f>IF(SUM('Test Sample Data'!E$3:E$98)&gt;10,IF(AND(ISNUMBER('Test Sample Data'!E104),'Test Sample Data'!E104&lt;$B$1, 'Test Sample Data'!E104&gt;0),'Test Sample Data'!E104,$B$1),"")</f>
        <v>23.84</v>
      </c>
      <c r="F105" s="60">
        <f>IF(SUM('Test Sample Data'!F$3:F$98)&gt;10,IF(AND(ISNUMBER('Test Sample Data'!F104),'Test Sample Data'!F104&lt;$B$1, 'Test Sample Data'!F104&gt;0),'Test Sample Data'!F104,$B$1),"")</f>
        <v>23.85</v>
      </c>
      <c r="G105" s="60" t="str">
        <f>IF(SUM('Test Sample Data'!G$3:G$98)&gt;10,IF(AND(ISNUMBER('Test Sample Data'!G104),'Test Sample Data'!G104&lt;$B$1, 'Test Sample Data'!G104&gt;0),'Test Sample Data'!G104,$B$1),"")</f>
        <v/>
      </c>
      <c r="H105" s="60" t="str">
        <f>IF(SUM('Test Sample Data'!H$3:H$98)&gt;10,IF(AND(ISNUMBER('Test Sample Data'!H104),'Test Sample Data'!H104&lt;$B$1, 'Test Sample Data'!H104&gt;0),'Test Sample Data'!H104,$B$1),"")</f>
        <v/>
      </c>
      <c r="I105" s="60" t="str">
        <f>IF(SUM('Test Sample Data'!I$3:I$98)&gt;10,IF(AND(ISNUMBER('Test Sample Data'!I104),'Test Sample Data'!I104&lt;$B$1, 'Test Sample Data'!I104&gt;0),'Test Sample Data'!I104,$B$1),"")</f>
        <v/>
      </c>
      <c r="J105" s="60" t="str">
        <f>IF(SUM('Test Sample Data'!J$3:J$98)&gt;10,IF(AND(ISNUMBER('Test Sample Data'!J104),'Test Sample Data'!J104&lt;$B$1, 'Test Sample Data'!J104&gt;0),'Test Sample Data'!J104,$B$1),"")</f>
        <v/>
      </c>
      <c r="K105" s="60" t="str">
        <f>IF(SUM('Test Sample Data'!K$3:K$98)&gt;10,IF(AND(ISNUMBER('Test Sample Data'!K104),'Test Sample Data'!K104&lt;$B$1, 'Test Sample Data'!K104&gt;0),'Test Sample Data'!K104,$B$1),"")</f>
        <v/>
      </c>
      <c r="L105" s="60" t="str">
        <f>IF(SUM('Test Sample Data'!L$3:L$98)&gt;10,IF(AND(ISNUMBER('Test Sample Data'!L104),'Test Sample Data'!L104&lt;$B$1, 'Test Sample Data'!L104&gt;0),'Test Sample Data'!L104,$B$1),"")</f>
        <v/>
      </c>
      <c r="M105" s="60" t="str">
        <f>IF(SUM('Test Sample Data'!M$3:M$98)&gt;10,IF(AND(ISNUMBER('Test Sample Data'!M104),'Test Sample Data'!M104&lt;$B$1, 'Test Sample Data'!M104&gt;0),'Test Sample Data'!M104,$B$1),"")</f>
        <v/>
      </c>
      <c r="N105" s="60" t="str">
        <f>'Gene Table'!D104</f>
        <v>BC071181</v>
      </c>
      <c r="O105" s="57" t="s">
        <v>1747</v>
      </c>
      <c r="P105" s="60">
        <f>IF(SUM('Control Sample Data'!D$3:D$98)&gt;10,IF(AND(ISNUMBER('Control Sample Data'!D104),'Control Sample Data'!D104&lt;$B$1, 'Control Sample Data'!D104&gt;0),'Control Sample Data'!D104,$B$1),"")</f>
        <v>32.01</v>
      </c>
      <c r="Q105" s="60">
        <f>IF(SUM('Control Sample Data'!E$3:E$98)&gt;10,IF(AND(ISNUMBER('Control Sample Data'!E104),'Control Sample Data'!E104&lt;$B$1, 'Control Sample Data'!E104&gt;0),'Control Sample Data'!E104,$B$1),"")</f>
        <v>32.33</v>
      </c>
      <c r="R105" s="60">
        <f>IF(SUM('Control Sample Data'!F$3:F$98)&gt;10,IF(AND(ISNUMBER('Control Sample Data'!F104),'Control Sample Data'!F104&lt;$B$1, 'Control Sample Data'!F104&gt;0),'Control Sample Data'!F104,$B$1),"")</f>
        <v>32.700000000000003</v>
      </c>
      <c r="S105" s="60" t="str">
        <f>IF(SUM('Control Sample Data'!G$3:G$98)&gt;10,IF(AND(ISNUMBER('Control Sample Data'!G104),'Control Sample Data'!G104&lt;$B$1, 'Control Sample Data'!G104&gt;0),'Control Sample Data'!G104,$B$1),"")</f>
        <v/>
      </c>
      <c r="T105" s="60" t="str">
        <f>IF(SUM('Control Sample Data'!H$3:H$98)&gt;10,IF(AND(ISNUMBER('Control Sample Data'!H104),'Control Sample Data'!H104&lt;$B$1, 'Control Sample Data'!H104&gt;0),'Control Sample Data'!H104,$B$1),"")</f>
        <v/>
      </c>
      <c r="U105" s="60" t="str">
        <f>IF(SUM('Control Sample Data'!I$3:I$98)&gt;10,IF(AND(ISNUMBER('Control Sample Data'!I104),'Control Sample Data'!I104&lt;$B$1, 'Control Sample Data'!I104&gt;0),'Control Sample Data'!I104,$B$1),"")</f>
        <v/>
      </c>
      <c r="V105" s="60" t="str">
        <f>IF(SUM('Control Sample Data'!J$3:J$98)&gt;10,IF(AND(ISNUMBER('Control Sample Data'!J104),'Control Sample Data'!J104&lt;$B$1, 'Control Sample Data'!J104&gt;0),'Control Sample Data'!J104,$B$1),"")</f>
        <v/>
      </c>
      <c r="W105" s="60" t="str">
        <f>IF(SUM('Control Sample Data'!K$3:K$98)&gt;10,IF(AND(ISNUMBER('Control Sample Data'!K104),'Control Sample Data'!K104&lt;$B$1, 'Control Sample Data'!K104&gt;0),'Control Sample Data'!K104,$B$1),"")</f>
        <v/>
      </c>
      <c r="X105" s="60" t="str">
        <f>IF(SUM('Control Sample Data'!L$3:L$98)&gt;10,IF(AND(ISNUMBER('Control Sample Data'!L104),'Control Sample Data'!L104&lt;$B$1, 'Control Sample Data'!L104&gt;0),'Control Sample Data'!L104,$B$1),"")</f>
        <v/>
      </c>
      <c r="Y105" s="95" t="str">
        <f>IF(SUM('Control Sample Data'!M$3:M$98)&gt;10,IF(AND(ISNUMBER('Control Sample Data'!M104),'Control Sample Data'!M104&lt;$B$1, 'Control Sample Data'!M104&gt;0),'Control Sample Data'!M104,$B$1),"")</f>
        <v/>
      </c>
      <c r="Z105" s="62">
        <f>IF(ISERROR(VLOOKUP('Choose Housekeeping Genes'!$C8,Calculations!$C$100:$M$195,2,0)),"",VLOOKUP('Choose Housekeeping Genes'!$C8,Calculations!$C$100:$M$195,2,0))</f>
        <v>23.29</v>
      </c>
      <c r="AA105" s="62">
        <f>IF(ISERROR(VLOOKUP('Choose Housekeeping Genes'!$C8,Calculations!$C$100:$M$195,3,0)),"",VLOOKUP('Choose Housekeeping Genes'!$C8,Calculations!$C$100:$M$195,3,0))</f>
        <v>23.41</v>
      </c>
      <c r="AB105" s="62">
        <f>IF(ISERROR(VLOOKUP('Choose Housekeeping Genes'!$C8,Calculations!$C$100:$M$195,4,0)),"",VLOOKUP('Choose Housekeeping Genes'!$C8,Calculations!$C$100:$M$195,4,0))</f>
        <v>23.43</v>
      </c>
      <c r="AC105" s="62" t="str">
        <f>IF(ISERROR(VLOOKUP('Choose Housekeeping Genes'!$C8,Calculations!$C$100:$M$195,5,0)),"",VLOOKUP('Choose Housekeeping Genes'!$C8,Calculations!$C$100:$M$195,5,0))</f>
        <v/>
      </c>
      <c r="AD105" s="62" t="str">
        <f>IF(ISERROR(VLOOKUP('Choose Housekeeping Genes'!$C8,Calculations!$C$100:$M$195,6,0)),"",VLOOKUP('Choose Housekeeping Genes'!$C8,Calculations!$C$100:$M$195,6,0))</f>
        <v/>
      </c>
      <c r="AE105" s="62" t="str">
        <f>IF(ISERROR(VLOOKUP('Choose Housekeeping Genes'!$C8,Calculations!$C$100:$M$195,7,0)),"",VLOOKUP('Choose Housekeeping Genes'!$C8,Calculations!$C$100:$M$195,7,0))</f>
        <v/>
      </c>
      <c r="AF105" s="62" t="str">
        <f>IF(ISERROR(VLOOKUP('Choose Housekeeping Genes'!$C8,Calculations!$C$100:$M$195,8,0)),"",VLOOKUP('Choose Housekeeping Genes'!$C8,Calculations!$C$100:$M$195,8,0))</f>
        <v/>
      </c>
      <c r="AG105" s="62" t="str">
        <f>IF(ISERROR(VLOOKUP('Choose Housekeeping Genes'!$C8,Calculations!$C$100:$M$195,9,0)),"",VLOOKUP('Choose Housekeeping Genes'!$C8,Calculations!$C$100:$M$195,9,0))</f>
        <v/>
      </c>
      <c r="AH105" s="62" t="str">
        <f>IF(ISERROR(VLOOKUP('Choose Housekeeping Genes'!$C8,Calculations!$C$100:$M$195,10,0)),"",VLOOKUP('Choose Housekeeping Genes'!$C8,Calculations!$C$100:$M$195,10,0))</f>
        <v/>
      </c>
      <c r="AI105" s="62" t="str">
        <f>IF(ISERROR(VLOOKUP('Choose Housekeeping Genes'!$C8,Calculations!$C$100:$M$195,11,0)),"",VLOOKUP('Choose Housekeeping Genes'!$C8,Calculations!$C$100:$M$195,11,0))</f>
        <v/>
      </c>
      <c r="AJ105" s="62">
        <f>IF(ISERROR(VLOOKUP('Choose Housekeeping Genes'!$C8,Calculations!$C$100:$Y$195,14,0)),"",VLOOKUP('Choose Housekeeping Genes'!$C8,Calculations!$C$100:$Y$195,14,0))</f>
        <v>23.19</v>
      </c>
      <c r="AK105" s="62">
        <f>IF(ISERROR(VLOOKUP('Choose Housekeeping Genes'!$C8,Calculations!$C$100:$Y$195,15,0)),"",VLOOKUP('Choose Housekeeping Genes'!$C8,Calculations!$C$100:$Y$195,15,0))</f>
        <v>23.18</v>
      </c>
      <c r="AL105" s="62">
        <f>IF(ISERROR(VLOOKUP('Choose Housekeeping Genes'!$C8,Calculations!$C$100:$Y$195,16,0)),"",VLOOKUP('Choose Housekeeping Genes'!$C8,Calculations!$C$100:$Y$195,16,0))</f>
        <v>23.31</v>
      </c>
      <c r="AM105" s="62" t="str">
        <f>IF(ISERROR(VLOOKUP('Choose Housekeeping Genes'!$C8,Calculations!$C$100:$Y$195,17,0)),"",VLOOKUP('Choose Housekeeping Genes'!$C8,Calculations!$C$100:$Y$195,17,0))</f>
        <v/>
      </c>
      <c r="AN105" s="62" t="str">
        <f>IF(ISERROR(VLOOKUP('Choose Housekeeping Genes'!$C8,Calculations!$C$100:$Y$195,18,0)),"",VLOOKUP('Choose Housekeeping Genes'!$C8,Calculations!$C$100:$Y$195,18,0))</f>
        <v/>
      </c>
      <c r="AO105" s="62" t="str">
        <f>IF(ISERROR(VLOOKUP('Choose Housekeeping Genes'!$C8,Calculations!$C$100:$Y$195,19,0)),"",VLOOKUP('Choose Housekeeping Genes'!$C8,Calculations!$C$100:$Y$195,19,0))</f>
        <v/>
      </c>
      <c r="AP105" s="62" t="str">
        <f>IF(ISERROR(VLOOKUP('Choose Housekeeping Genes'!$C8,Calculations!$C$100:$Y$195,20,0)),"",VLOOKUP('Choose Housekeeping Genes'!$C8,Calculations!$C$100:$Y$195,20,0))</f>
        <v/>
      </c>
      <c r="AQ105" s="62" t="str">
        <f>IF(ISERROR(VLOOKUP('Choose Housekeeping Genes'!$C8,Calculations!$C$100:$Y$195,21,0)),"",VLOOKUP('Choose Housekeeping Genes'!$C8,Calculations!$C$100:$Y$195,21,0))</f>
        <v/>
      </c>
      <c r="AR105" s="62" t="str">
        <f>IF(ISERROR(VLOOKUP('Choose Housekeeping Genes'!$C8,Calculations!$C$100:$Y$195,22,0)),"",VLOOKUP('Choose Housekeeping Genes'!$C8,Calculations!$C$100:$Y$195,22,0))</f>
        <v/>
      </c>
      <c r="AS105" s="62" t="str">
        <f>IF(ISERROR(VLOOKUP('Choose Housekeeping Genes'!$C8,Calculations!$C$100:$Y$195,23,0)),"",VLOOKUP('Choose Housekeeping Genes'!$C8,Calculations!$C$100:$Y$195,23,0))</f>
        <v/>
      </c>
      <c r="AT105" s="74">
        <f t="shared" si="106"/>
        <v>0.2516666666666687</v>
      </c>
      <c r="AU105" s="74">
        <f t="shared" si="107"/>
        <v>0.23333333333333073</v>
      </c>
      <c r="AV105" s="74">
        <f t="shared" si="108"/>
        <v>0.22666666666666657</v>
      </c>
      <c r="AW105" s="74" t="str">
        <f t="shared" si="109"/>
        <v/>
      </c>
      <c r="AX105" s="74" t="str">
        <f t="shared" si="110"/>
        <v/>
      </c>
      <c r="AY105" s="74" t="str">
        <f t="shared" si="111"/>
        <v/>
      </c>
      <c r="AZ105" s="74" t="str">
        <f t="shared" si="112"/>
        <v/>
      </c>
      <c r="BA105" s="74" t="str">
        <f t="shared" si="113"/>
        <v/>
      </c>
      <c r="BB105" s="74" t="str">
        <f t="shared" si="114"/>
        <v/>
      </c>
      <c r="BC105" s="74" t="str">
        <f t="shared" si="115"/>
        <v/>
      </c>
      <c r="BD105" s="74">
        <f t="shared" si="117"/>
        <v>8.2333333333333307</v>
      </c>
      <c r="BE105" s="74">
        <f t="shared" si="118"/>
        <v>8.0216666666666647</v>
      </c>
      <c r="BF105" s="74">
        <f t="shared" si="119"/>
        <v>8.2950000000000017</v>
      </c>
      <c r="BG105" s="74" t="str">
        <f t="shared" si="120"/>
        <v/>
      </c>
      <c r="BH105" s="74" t="str">
        <f t="shared" si="121"/>
        <v/>
      </c>
      <c r="BI105" s="74" t="str">
        <f t="shared" si="122"/>
        <v/>
      </c>
      <c r="BJ105" s="74" t="str">
        <f t="shared" si="123"/>
        <v/>
      </c>
      <c r="BK105" s="74" t="str">
        <f t="shared" si="124"/>
        <v/>
      </c>
      <c r="BL105" s="74" t="str">
        <f t="shared" si="125"/>
        <v/>
      </c>
      <c r="BM105" s="74" t="str">
        <f t="shared" si="126"/>
        <v/>
      </c>
      <c r="BN105" s="62">
        <f t="shared" si="127"/>
        <v>0.237222222222222</v>
      </c>
      <c r="BO105" s="62">
        <f t="shared" si="128"/>
        <v>8.1833333333333318</v>
      </c>
      <c r="BP105" s="9">
        <f t="shared" si="86"/>
        <v>0.83992553453209307</v>
      </c>
      <c r="BQ105" s="9">
        <f t="shared" si="87"/>
        <v>0.85066716095085726</v>
      </c>
      <c r="BR105" s="9">
        <f t="shared" si="88"/>
        <v>0.85460717426489963</v>
      </c>
      <c r="BS105" s="9" t="str">
        <f t="shared" si="89"/>
        <v/>
      </c>
      <c r="BT105" s="9" t="str">
        <f t="shared" si="90"/>
        <v/>
      </c>
      <c r="BU105" s="9" t="str">
        <f t="shared" si="91"/>
        <v/>
      </c>
      <c r="BV105" s="9" t="str">
        <f t="shared" si="92"/>
        <v/>
      </c>
      <c r="BW105" s="9" t="str">
        <f t="shared" si="93"/>
        <v/>
      </c>
      <c r="BX105" s="9" t="str">
        <f t="shared" si="94"/>
        <v/>
      </c>
      <c r="BY105" s="9" t="str">
        <f t="shared" si="95"/>
        <v/>
      </c>
      <c r="BZ105" s="9">
        <f t="shared" si="96"/>
        <v>3.3229185974642875E-3</v>
      </c>
      <c r="CA105" s="9">
        <f t="shared" si="97"/>
        <v>3.8480235220762064E-3</v>
      </c>
      <c r="CB105" s="9">
        <f t="shared" si="98"/>
        <v>3.1838762984477522E-3</v>
      </c>
      <c r="CC105" s="9" t="str">
        <f t="shared" si="99"/>
        <v/>
      </c>
      <c r="CD105" s="9" t="str">
        <f t="shared" si="100"/>
        <v/>
      </c>
      <c r="CE105" s="9" t="str">
        <f t="shared" si="101"/>
        <v/>
      </c>
      <c r="CF105" s="9" t="str">
        <f t="shared" si="102"/>
        <v/>
      </c>
      <c r="CG105" s="9" t="str">
        <f t="shared" si="103"/>
        <v/>
      </c>
      <c r="CH105" s="9" t="str">
        <f t="shared" si="104"/>
        <v/>
      </c>
      <c r="CI105" s="9" t="str">
        <f t="shared" si="105"/>
        <v/>
      </c>
    </row>
    <row r="106" spans="1:87">
      <c r="A106" s="188"/>
      <c r="B106" s="57" t="str">
        <f>IF('Gene Table'!D105="","",'Gene Table'!D105)</f>
        <v>BC008403</v>
      </c>
      <c r="C106" s="57" t="s">
        <v>1748</v>
      </c>
      <c r="D106" s="60">
        <f>IF(SUM('Test Sample Data'!D$3:D$98)&gt;10,IF(AND(ISNUMBER('Test Sample Data'!D105),'Test Sample Data'!D105&lt;$B$1, 'Test Sample Data'!D105&gt;0),'Test Sample Data'!D105,$B$1),"")</f>
        <v>27.76</v>
      </c>
      <c r="E106" s="60">
        <f>IF(SUM('Test Sample Data'!E$3:E$98)&gt;10,IF(AND(ISNUMBER('Test Sample Data'!E105),'Test Sample Data'!E105&lt;$B$1, 'Test Sample Data'!E105&gt;0),'Test Sample Data'!E105,$B$1),"")</f>
        <v>28.02</v>
      </c>
      <c r="F106" s="60">
        <f>IF(SUM('Test Sample Data'!F$3:F$98)&gt;10,IF(AND(ISNUMBER('Test Sample Data'!F105),'Test Sample Data'!F105&lt;$B$1, 'Test Sample Data'!F105&gt;0),'Test Sample Data'!F105,$B$1),"")</f>
        <v>27.8</v>
      </c>
      <c r="G106" s="60" t="str">
        <f>IF(SUM('Test Sample Data'!G$3:G$98)&gt;10,IF(AND(ISNUMBER('Test Sample Data'!G105),'Test Sample Data'!G105&lt;$B$1, 'Test Sample Data'!G105&gt;0),'Test Sample Data'!G105,$B$1),"")</f>
        <v/>
      </c>
      <c r="H106" s="60" t="str">
        <f>IF(SUM('Test Sample Data'!H$3:H$98)&gt;10,IF(AND(ISNUMBER('Test Sample Data'!H105),'Test Sample Data'!H105&lt;$B$1, 'Test Sample Data'!H105&gt;0),'Test Sample Data'!H105,$B$1),"")</f>
        <v/>
      </c>
      <c r="I106" s="60" t="str">
        <f>IF(SUM('Test Sample Data'!I$3:I$98)&gt;10,IF(AND(ISNUMBER('Test Sample Data'!I105),'Test Sample Data'!I105&lt;$B$1, 'Test Sample Data'!I105&gt;0),'Test Sample Data'!I105,$B$1),"")</f>
        <v/>
      </c>
      <c r="J106" s="60" t="str">
        <f>IF(SUM('Test Sample Data'!J$3:J$98)&gt;10,IF(AND(ISNUMBER('Test Sample Data'!J105),'Test Sample Data'!J105&lt;$B$1, 'Test Sample Data'!J105&gt;0),'Test Sample Data'!J105,$B$1),"")</f>
        <v/>
      </c>
      <c r="K106" s="60" t="str">
        <f>IF(SUM('Test Sample Data'!K$3:K$98)&gt;10,IF(AND(ISNUMBER('Test Sample Data'!K105),'Test Sample Data'!K105&lt;$B$1, 'Test Sample Data'!K105&gt;0),'Test Sample Data'!K105,$B$1),"")</f>
        <v/>
      </c>
      <c r="L106" s="60" t="str">
        <f>IF(SUM('Test Sample Data'!L$3:L$98)&gt;10,IF(AND(ISNUMBER('Test Sample Data'!L105),'Test Sample Data'!L105&lt;$B$1, 'Test Sample Data'!L105&gt;0),'Test Sample Data'!L105,$B$1),"")</f>
        <v/>
      </c>
      <c r="M106" s="60" t="str">
        <f>IF(SUM('Test Sample Data'!M$3:M$98)&gt;10,IF(AND(ISNUMBER('Test Sample Data'!M105),'Test Sample Data'!M105&lt;$B$1, 'Test Sample Data'!M105&gt;0),'Test Sample Data'!M105,$B$1),"")</f>
        <v/>
      </c>
      <c r="N106" s="60" t="str">
        <f>'Gene Table'!D105</f>
        <v>BC008403</v>
      </c>
      <c r="O106" s="57" t="s">
        <v>1748</v>
      </c>
      <c r="P106" s="60">
        <f>IF(SUM('Control Sample Data'!D$3:D$98)&gt;10,IF(AND(ISNUMBER('Control Sample Data'!D105),'Control Sample Data'!D105&lt;$B$1, 'Control Sample Data'!D105&gt;0),'Control Sample Data'!D105,$B$1),"")</f>
        <v>26.27</v>
      </c>
      <c r="Q106" s="60">
        <f>IF(SUM('Control Sample Data'!E$3:E$98)&gt;10,IF(AND(ISNUMBER('Control Sample Data'!E105),'Control Sample Data'!E105&lt;$B$1, 'Control Sample Data'!E105&gt;0),'Control Sample Data'!E105,$B$1),"")</f>
        <v>26.37</v>
      </c>
      <c r="R106" s="60">
        <f>IF(SUM('Control Sample Data'!F$3:F$98)&gt;10,IF(AND(ISNUMBER('Control Sample Data'!F105),'Control Sample Data'!F105&lt;$B$1, 'Control Sample Data'!F105&gt;0),'Control Sample Data'!F105,$B$1),"")</f>
        <v>26.38</v>
      </c>
      <c r="S106" s="60" t="str">
        <f>IF(SUM('Control Sample Data'!G$3:G$98)&gt;10,IF(AND(ISNUMBER('Control Sample Data'!G105),'Control Sample Data'!G105&lt;$B$1, 'Control Sample Data'!G105&gt;0),'Control Sample Data'!G105,$B$1),"")</f>
        <v/>
      </c>
      <c r="T106" s="60" t="str">
        <f>IF(SUM('Control Sample Data'!H$3:H$98)&gt;10,IF(AND(ISNUMBER('Control Sample Data'!H105),'Control Sample Data'!H105&lt;$B$1, 'Control Sample Data'!H105&gt;0),'Control Sample Data'!H105,$B$1),"")</f>
        <v/>
      </c>
      <c r="U106" s="60" t="str">
        <f>IF(SUM('Control Sample Data'!I$3:I$98)&gt;10,IF(AND(ISNUMBER('Control Sample Data'!I105),'Control Sample Data'!I105&lt;$B$1, 'Control Sample Data'!I105&gt;0),'Control Sample Data'!I105,$B$1),"")</f>
        <v/>
      </c>
      <c r="V106" s="60" t="str">
        <f>IF(SUM('Control Sample Data'!J$3:J$98)&gt;10,IF(AND(ISNUMBER('Control Sample Data'!J105),'Control Sample Data'!J105&lt;$B$1, 'Control Sample Data'!J105&gt;0),'Control Sample Data'!J105,$B$1),"")</f>
        <v/>
      </c>
      <c r="W106" s="60" t="str">
        <f>IF(SUM('Control Sample Data'!K$3:K$98)&gt;10,IF(AND(ISNUMBER('Control Sample Data'!K105),'Control Sample Data'!K105&lt;$B$1, 'Control Sample Data'!K105&gt;0),'Control Sample Data'!K105,$B$1),"")</f>
        <v/>
      </c>
      <c r="X106" s="60" t="str">
        <f>IF(SUM('Control Sample Data'!L$3:L$98)&gt;10,IF(AND(ISNUMBER('Control Sample Data'!L105),'Control Sample Data'!L105&lt;$B$1, 'Control Sample Data'!L105&gt;0),'Control Sample Data'!L105,$B$1),"")</f>
        <v/>
      </c>
      <c r="Y106" s="95" t="str">
        <f>IF(SUM('Control Sample Data'!M$3:M$98)&gt;10,IF(AND(ISNUMBER('Control Sample Data'!M105),'Control Sample Data'!M105&lt;$B$1, 'Control Sample Data'!M105&gt;0),'Control Sample Data'!M105,$B$1),"")</f>
        <v/>
      </c>
      <c r="Z106" s="62" t="str">
        <f>IF(ISERROR(VLOOKUP('Choose Housekeeping Genes'!$C9,Calculations!$C$100:$M$195,2,0)),"",VLOOKUP('Choose Housekeeping Genes'!$C9,Calculations!$C$100:$M$195,2,0))</f>
        <v/>
      </c>
      <c r="AA106" s="62" t="str">
        <f>IF(ISERROR(VLOOKUP('Choose Housekeeping Genes'!$C9,Calculations!$C$100:$M$195,3,0)),"",VLOOKUP('Choose Housekeeping Genes'!$C9,Calculations!$C$100:$M$195,3,0))</f>
        <v/>
      </c>
      <c r="AB106" s="62" t="str">
        <f>IF(ISERROR(VLOOKUP('Choose Housekeeping Genes'!$C9,Calculations!$C$100:$M$195,4,0)),"",VLOOKUP('Choose Housekeeping Genes'!$C9,Calculations!$C$100:$M$195,4,0))</f>
        <v/>
      </c>
      <c r="AC106" s="62" t="str">
        <f>IF(ISERROR(VLOOKUP('Choose Housekeeping Genes'!$C9,Calculations!$C$100:$M$195,5,0)),"",VLOOKUP('Choose Housekeeping Genes'!$C9,Calculations!$C$100:$M$195,5,0))</f>
        <v/>
      </c>
      <c r="AD106" s="62" t="str">
        <f>IF(ISERROR(VLOOKUP('Choose Housekeeping Genes'!$C9,Calculations!$C$100:$M$195,6,0)),"",VLOOKUP('Choose Housekeeping Genes'!$C9,Calculations!$C$100:$M$195,6,0))</f>
        <v/>
      </c>
      <c r="AE106" s="62" t="str">
        <f>IF(ISERROR(VLOOKUP('Choose Housekeeping Genes'!$C9,Calculations!$C$100:$M$195,7,0)),"",VLOOKUP('Choose Housekeeping Genes'!$C9,Calculations!$C$100:$M$195,7,0))</f>
        <v/>
      </c>
      <c r="AF106" s="62" t="str">
        <f>IF(ISERROR(VLOOKUP('Choose Housekeeping Genes'!$C9,Calculations!$C$100:$M$195,8,0)),"",VLOOKUP('Choose Housekeeping Genes'!$C9,Calculations!$C$100:$M$195,8,0))</f>
        <v/>
      </c>
      <c r="AG106" s="62" t="str">
        <f>IF(ISERROR(VLOOKUP('Choose Housekeeping Genes'!$C9,Calculations!$C$100:$M$195,9,0)),"",VLOOKUP('Choose Housekeeping Genes'!$C9,Calculations!$C$100:$M$195,9,0))</f>
        <v/>
      </c>
      <c r="AH106" s="62" t="str">
        <f>IF(ISERROR(VLOOKUP('Choose Housekeeping Genes'!$C9,Calculations!$C$100:$M$195,10,0)),"",VLOOKUP('Choose Housekeeping Genes'!$C9,Calculations!$C$100:$M$195,10,0))</f>
        <v/>
      </c>
      <c r="AI106" s="62" t="str">
        <f>IF(ISERROR(VLOOKUP('Choose Housekeeping Genes'!$C9,Calculations!$C$100:$M$195,11,0)),"",VLOOKUP('Choose Housekeeping Genes'!$C9,Calculations!$C$100:$M$195,11,0))</f>
        <v/>
      </c>
      <c r="AJ106" s="62" t="str">
        <f>IF(ISERROR(VLOOKUP('Choose Housekeeping Genes'!$C9,Calculations!$C$100:$Y$195,14,0)),"",VLOOKUP('Choose Housekeeping Genes'!$C9,Calculations!$C$100:$Y$195,14,0))</f>
        <v/>
      </c>
      <c r="AK106" s="62" t="str">
        <f>IF(ISERROR(VLOOKUP('Choose Housekeeping Genes'!$C9,Calculations!$C$100:$Y$195,15,0)),"",VLOOKUP('Choose Housekeeping Genes'!$C9,Calculations!$C$100:$Y$195,15,0))</f>
        <v/>
      </c>
      <c r="AL106" s="62" t="str">
        <f>IF(ISERROR(VLOOKUP('Choose Housekeeping Genes'!$C9,Calculations!$C$100:$Y$195,16,0)),"",VLOOKUP('Choose Housekeeping Genes'!$C9,Calculations!$C$100:$Y$195,16,0))</f>
        <v/>
      </c>
      <c r="AM106" s="62" t="str">
        <f>IF(ISERROR(VLOOKUP('Choose Housekeeping Genes'!$C9,Calculations!$C$100:$Y$195,17,0)),"",VLOOKUP('Choose Housekeeping Genes'!$C9,Calculations!$C$100:$Y$195,17,0))</f>
        <v/>
      </c>
      <c r="AN106" s="62" t="str">
        <f>IF(ISERROR(VLOOKUP('Choose Housekeeping Genes'!$C9,Calculations!$C$100:$Y$195,18,0)),"",VLOOKUP('Choose Housekeeping Genes'!$C9,Calculations!$C$100:$Y$195,18,0))</f>
        <v/>
      </c>
      <c r="AO106" s="62" t="str">
        <f>IF(ISERROR(VLOOKUP('Choose Housekeeping Genes'!$C9,Calculations!$C$100:$Y$195,19,0)),"",VLOOKUP('Choose Housekeeping Genes'!$C9,Calculations!$C$100:$Y$195,19,0))</f>
        <v/>
      </c>
      <c r="AP106" s="62" t="str">
        <f>IF(ISERROR(VLOOKUP('Choose Housekeeping Genes'!$C9,Calculations!$C$100:$Y$195,20,0)),"",VLOOKUP('Choose Housekeeping Genes'!$C9,Calculations!$C$100:$Y$195,20,0))</f>
        <v/>
      </c>
      <c r="AQ106" s="62" t="str">
        <f>IF(ISERROR(VLOOKUP('Choose Housekeeping Genes'!$C9,Calculations!$C$100:$Y$195,21,0)),"",VLOOKUP('Choose Housekeeping Genes'!$C9,Calculations!$C$100:$Y$195,21,0))</f>
        <v/>
      </c>
      <c r="AR106" s="62" t="str">
        <f>IF(ISERROR(VLOOKUP('Choose Housekeeping Genes'!$C9,Calculations!$C$100:$Y$195,22,0)),"",VLOOKUP('Choose Housekeeping Genes'!$C9,Calculations!$C$100:$Y$195,22,0))</f>
        <v/>
      </c>
      <c r="AS106" s="62" t="str">
        <f>IF(ISERROR(VLOOKUP('Choose Housekeeping Genes'!$C9,Calculations!$C$100:$Y$195,23,0)),"",VLOOKUP('Choose Housekeeping Genes'!$C9,Calculations!$C$100:$Y$195,23,0))</f>
        <v/>
      </c>
      <c r="AT106" s="74">
        <f t="shared" si="106"/>
        <v>4.2416666666666707</v>
      </c>
      <c r="AU106" s="74">
        <f t="shared" si="107"/>
        <v>4.4133333333333304</v>
      </c>
      <c r="AV106" s="74">
        <f t="shared" si="108"/>
        <v>4.1766666666666659</v>
      </c>
      <c r="AW106" s="74" t="str">
        <f t="shared" si="109"/>
        <v/>
      </c>
      <c r="AX106" s="74" t="str">
        <f t="shared" si="110"/>
        <v/>
      </c>
      <c r="AY106" s="74" t="str">
        <f t="shared" si="111"/>
        <v/>
      </c>
      <c r="AZ106" s="74" t="str">
        <f t="shared" si="112"/>
        <v/>
      </c>
      <c r="BA106" s="74" t="str">
        <f t="shared" si="113"/>
        <v/>
      </c>
      <c r="BB106" s="74" t="str">
        <f t="shared" si="114"/>
        <v/>
      </c>
      <c r="BC106" s="74" t="str">
        <f t="shared" si="115"/>
        <v/>
      </c>
      <c r="BD106" s="74">
        <f t="shared" si="117"/>
        <v>2.4933333333333323</v>
      </c>
      <c r="BE106" s="74">
        <f t="shared" si="118"/>
        <v>2.0616666666666674</v>
      </c>
      <c r="BF106" s="74">
        <f t="shared" si="119"/>
        <v>1.9749999999999979</v>
      </c>
      <c r="BG106" s="74" t="str">
        <f t="shared" si="120"/>
        <v/>
      </c>
      <c r="BH106" s="74" t="str">
        <f t="shared" si="121"/>
        <v/>
      </c>
      <c r="BI106" s="74" t="str">
        <f t="shared" si="122"/>
        <v/>
      </c>
      <c r="BJ106" s="74" t="str">
        <f t="shared" si="123"/>
        <v/>
      </c>
      <c r="BK106" s="74" t="str">
        <f t="shared" si="124"/>
        <v/>
      </c>
      <c r="BL106" s="74" t="str">
        <f t="shared" si="125"/>
        <v/>
      </c>
      <c r="BM106" s="74" t="str">
        <f t="shared" si="126"/>
        <v/>
      </c>
      <c r="BN106" s="62">
        <f t="shared" si="127"/>
        <v>4.277222222222222</v>
      </c>
      <c r="BO106" s="62">
        <f t="shared" si="128"/>
        <v>2.1766666666666659</v>
      </c>
      <c r="BP106" s="9">
        <f t="shared" si="86"/>
        <v>5.2860479914465394E-2</v>
      </c>
      <c r="BQ106" s="9">
        <f t="shared" si="87"/>
        <v>4.6930403238586674E-2</v>
      </c>
      <c r="BR106" s="9">
        <f t="shared" si="88"/>
        <v>5.5296551948727922E-2</v>
      </c>
      <c r="BS106" s="9" t="str">
        <f t="shared" si="89"/>
        <v/>
      </c>
      <c r="BT106" s="9" t="str">
        <f t="shared" si="90"/>
        <v/>
      </c>
      <c r="BU106" s="9" t="str">
        <f t="shared" si="91"/>
        <v/>
      </c>
      <c r="BV106" s="9" t="str">
        <f t="shared" si="92"/>
        <v/>
      </c>
      <c r="BW106" s="9" t="str">
        <f t="shared" si="93"/>
        <v/>
      </c>
      <c r="BX106" s="9" t="str">
        <f t="shared" si="94"/>
        <v/>
      </c>
      <c r="BY106" s="9" t="str">
        <f t="shared" si="95"/>
        <v/>
      </c>
      <c r="BZ106" s="9">
        <f t="shared" si="96"/>
        <v>0.17759546739112209</v>
      </c>
      <c r="CA106" s="9">
        <f t="shared" si="97"/>
        <v>0.23953914345640082</v>
      </c>
      <c r="CB106" s="9">
        <f t="shared" si="98"/>
        <v>0.25436992302567202</v>
      </c>
      <c r="CC106" s="9" t="str">
        <f t="shared" si="99"/>
        <v/>
      </c>
      <c r="CD106" s="9" t="str">
        <f t="shared" si="100"/>
        <v/>
      </c>
      <c r="CE106" s="9" t="str">
        <f t="shared" si="101"/>
        <v/>
      </c>
      <c r="CF106" s="9" t="str">
        <f t="shared" si="102"/>
        <v/>
      </c>
      <c r="CG106" s="9" t="str">
        <f t="shared" si="103"/>
        <v/>
      </c>
      <c r="CH106" s="9" t="str">
        <f t="shared" si="104"/>
        <v/>
      </c>
      <c r="CI106" s="9" t="str">
        <f t="shared" si="105"/>
        <v/>
      </c>
    </row>
    <row r="107" spans="1:87">
      <c r="A107" s="188"/>
      <c r="B107" s="57" t="str">
        <f>IF('Gene Table'!D106="","",'Gene Table'!D106)</f>
        <v>BC004257</v>
      </c>
      <c r="C107" s="57" t="s">
        <v>1749</v>
      </c>
      <c r="D107" s="60">
        <f>IF(SUM('Test Sample Data'!D$3:D$98)&gt;10,IF(AND(ISNUMBER('Test Sample Data'!D106),'Test Sample Data'!D106&lt;$B$1, 'Test Sample Data'!D106&gt;0),'Test Sample Data'!D106,$B$1),"")</f>
        <v>27.36</v>
      </c>
      <c r="E107" s="60">
        <f>IF(SUM('Test Sample Data'!E$3:E$98)&gt;10,IF(AND(ISNUMBER('Test Sample Data'!E106),'Test Sample Data'!E106&lt;$B$1, 'Test Sample Data'!E106&gt;0),'Test Sample Data'!E106,$B$1),"")</f>
        <v>27.53</v>
      </c>
      <c r="F107" s="60">
        <f>IF(SUM('Test Sample Data'!F$3:F$98)&gt;10,IF(AND(ISNUMBER('Test Sample Data'!F106),'Test Sample Data'!F106&lt;$B$1, 'Test Sample Data'!F106&gt;0),'Test Sample Data'!F106,$B$1),"")</f>
        <v>27.4</v>
      </c>
      <c r="G107" s="60" t="str">
        <f>IF(SUM('Test Sample Data'!G$3:G$98)&gt;10,IF(AND(ISNUMBER('Test Sample Data'!G106),'Test Sample Data'!G106&lt;$B$1, 'Test Sample Data'!G106&gt;0),'Test Sample Data'!G106,$B$1),"")</f>
        <v/>
      </c>
      <c r="H107" s="60" t="str">
        <f>IF(SUM('Test Sample Data'!H$3:H$98)&gt;10,IF(AND(ISNUMBER('Test Sample Data'!H106),'Test Sample Data'!H106&lt;$B$1, 'Test Sample Data'!H106&gt;0),'Test Sample Data'!H106,$B$1),"")</f>
        <v/>
      </c>
      <c r="I107" s="60" t="str">
        <f>IF(SUM('Test Sample Data'!I$3:I$98)&gt;10,IF(AND(ISNUMBER('Test Sample Data'!I106),'Test Sample Data'!I106&lt;$B$1, 'Test Sample Data'!I106&gt;0),'Test Sample Data'!I106,$B$1),"")</f>
        <v/>
      </c>
      <c r="J107" s="60" t="str">
        <f>IF(SUM('Test Sample Data'!J$3:J$98)&gt;10,IF(AND(ISNUMBER('Test Sample Data'!J106),'Test Sample Data'!J106&lt;$B$1, 'Test Sample Data'!J106&gt;0),'Test Sample Data'!J106,$B$1),"")</f>
        <v/>
      </c>
      <c r="K107" s="60" t="str">
        <f>IF(SUM('Test Sample Data'!K$3:K$98)&gt;10,IF(AND(ISNUMBER('Test Sample Data'!K106),'Test Sample Data'!K106&lt;$B$1, 'Test Sample Data'!K106&gt;0),'Test Sample Data'!K106,$B$1),"")</f>
        <v/>
      </c>
      <c r="L107" s="60" t="str">
        <f>IF(SUM('Test Sample Data'!L$3:L$98)&gt;10,IF(AND(ISNUMBER('Test Sample Data'!L106),'Test Sample Data'!L106&lt;$B$1, 'Test Sample Data'!L106&gt;0),'Test Sample Data'!L106,$B$1),"")</f>
        <v/>
      </c>
      <c r="M107" s="60" t="str">
        <f>IF(SUM('Test Sample Data'!M$3:M$98)&gt;10,IF(AND(ISNUMBER('Test Sample Data'!M106),'Test Sample Data'!M106&lt;$B$1, 'Test Sample Data'!M106&gt;0),'Test Sample Data'!M106,$B$1),"")</f>
        <v/>
      </c>
      <c r="N107" s="60" t="str">
        <f>'Gene Table'!D106</f>
        <v>BC004257</v>
      </c>
      <c r="O107" s="57" t="s">
        <v>1749</v>
      </c>
      <c r="P107" s="60">
        <f>IF(SUM('Control Sample Data'!D$3:D$98)&gt;10,IF(AND(ISNUMBER('Control Sample Data'!D106),'Control Sample Data'!D106&lt;$B$1, 'Control Sample Data'!D106&gt;0),'Control Sample Data'!D106,$B$1),"")</f>
        <v>30.02</v>
      </c>
      <c r="Q107" s="60">
        <f>IF(SUM('Control Sample Data'!E$3:E$98)&gt;10,IF(AND(ISNUMBER('Control Sample Data'!E106),'Control Sample Data'!E106&lt;$B$1, 'Control Sample Data'!E106&gt;0),'Control Sample Data'!E106,$B$1),"")</f>
        <v>29.96</v>
      </c>
      <c r="R107" s="60">
        <f>IF(SUM('Control Sample Data'!F$3:F$98)&gt;10,IF(AND(ISNUMBER('Control Sample Data'!F106),'Control Sample Data'!F106&lt;$B$1, 'Control Sample Data'!F106&gt;0),'Control Sample Data'!F106,$B$1),"")</f>
        <v>30.23</v>
      </c>
      <c r="S107" s="60" t="str">
        <f>IF(SUM('Control Sample Data'!G$3:G$98)&gt;10,IF(AND(ISNUMBER('Control Sample Data'!G106),'Control Sample Data'!G106&lt;$B$1, 'Control Sample Data'!G106&gt;0),'Control Sample Data'!G106,$B$1),"")</f>
        <v/>
      </c>
      <c r="T107" s="60" t="str">
        <f>IF(SUM('Control Sample Data'!H$3:H$98)&gt;10,IF(AND(ISNUMBER('Control Sample Data'!H106),'Control Sample Data'!H106&lt;$B$1, 'Control Sample Data'!H106&gt;0),'Control Sample Data'!H106,$B$1),"")</f>
        <v/>
      </c>
      <c r="U107" s="60" t="str">
        <f>IF(SUM('Control Sample Data'!I$3:I$98)&gt;10,IF(AND(ISNUMBER('Control Sample Data'!I106),'Control Sample Data'!I106&lt;$B$1, 'Control Sample Data'!I106&gt;0),'Control Sample Data'!I106,$B$1),"")</f>
        <v/>
      </c>
      <c r="V107" s="60" t="str">
        <f>IF(SUM('Control Sample Data'!J$3:J$98)&gt;10,IF(AND(ISNUMBER('Control Sample Data'!J106),'Control Sample Data'!J106&lt;$B$1, 'Control Sample Data'!J106&gt;0),'Control Sample Data'!J106,$B$1),"")</f>
        <v/>
      </c>
      <c r="W107" s="60" t="str">
        <f>IF(SUM('Control Sample Data'!K$3:K$98)&gt;10,IF(AND(ISNUMBER('Control Sample Data'!K106),'Control Sample Data'!K106&lt;$B$1, 'Control Sample Data'!K106&gt;0),'Control Sample Data'!K106,$B$1),"")</f>
        <v/>
      </c>
      <c r="X107" s="60" t="str">
        <f>IF(SUM('Control Sample Data'!L$3:L$98)&gt;10,IF(AND(ISNUMBER('Control Sample Data'!L106),'Control Sample Data'!L106&lt;$B$1, 'Control Sample Data'!L106&gt;0),'Control Sample Data'!L106,$B$1),"")</f>
        <v/>
      </c>
      <c r="Y107" s="95" t="str">
        <f>IF(SUM('Control Sample Data'!M$3:M$98)&gt;10,IF(AND(ISNUMBER('Control Sample Data'!M106),'Control Sample Data'!M106&lt;$B$1, 'Control Sample Data'!M106&gt;0),'Control Sample Data'!M106,$B$1),"")</f>
        <v/>
      </c>
      <c r="Z107" s="62" t="str">
        <f>IF(ISERROR(VLOOKUP('Choose Housekeeping Genes'!$C10,Calculations!$C$100:$M$195,2,0)),"",VLOOKUP('Choose Housekeeping Genes'!$C10,Calculations!$C$100:$M$195,2,0))</f>
        <v/>
      </c>
      <c r="AA107" s="62" t="str">
        <f>IF(ISERROR(VLOOKUP('Choose Housekeeping Genes'!$C10,Calculations!$C$100:$M$195,3,0)),"",VLOOKUP('Choose Housekeeping Genes'!$C10,Calculations!$C$100:$M$195,3,0))</f>
        <v/>
      </c>
      <c r="AB107" s="62" t="str">
        <f>IF(ISERROR(VLOOKUP('Choose Housekeeping Genes'!$C10,Calculations!$C$100:$M$195,4,0)),"",VLOOKUP('Choose Housekeeping Genes'!$C10,Calculations!$C$100:$M$195,4,0))</f>
        <v/>
      </c>
      <c r="AC107" s="62" t="str">
        <f>IF(ISERROR(VLOOKUP('Choose Housekeeping Genes'!$C10,Calculations!$C$100:$M$195,5,0)),"",VLOOKUP('Choose Housekeeping Genes'!$C10,Calculations!$C$100:$M$195,5,0))</f>
        <v/>
      </c>
      <c r="AD107" s="62" t="str">
        <f>IF(ISERROR(VLOOKUP('Choose Housekeeping Genes'!$C10,Calculations!$C$100:$M$195,6,0)),"",VLOOKUP('Choose Housekeeping Genes'!$C10,Calculations!$C$100:$M$195,6,0))</f>
        <v/>
      </c>
      <c r="AE107" s="62" t="str">
        <f>IF(ISERROR(VLOOKUP('Choose Housekeeping Genes'!$C10,Calculations!$C$100:$M$195,7,0)),"",VLOOKUP('Choose Housekeeping Genes'!$C10,Calculations!$C$100:$M$195,7,0))</f>
        <v/>
      </c>
      <c r="AF107" s="62" t="str">
        <f>IF(ISERROR(VLOOKUP('Choose Housekeeping Genes'!$C10,Calculations!$C$100:$M$195,8,0)),"",VLOOKUP('Choose Housekeeping Genes'!$C10,Calculations!$C$100:$M$195,8,0))</f>
        <v/>
      </c>
      <c r="AG107" s="62" t="str">
        <f>IF(ISERROR(VLOOKUP('Choose Housekeeping Genes'!$C10,Calculations!$C$100:$M$195,9,0)),"",VLOOKUP('Choose Housekeeping Genes'!$C10,Calculations!$C$100:$M$195,9,0))</f>
        <v/>
      </c>
      <c r="AH107" s="62" t="str">
        <f>IF(ISERROR(VLOOKUP('Choose Housekeeping Genes'!$C10,Calculations!$C$100:$M$195,10,0)),"",VLOOKUP('Choose Housekeeping Genes'!$C10,Calculations!$C$100:$M$195,10,0))</f>
        <v/>
      </c>
      <c r="AI107" s="62" t="str">
        <f>IF(ISERROR(VLOOKUP('Choose Housekeeping Genes'!$C10,Calculations!$C$100:$M$195,11,0)),"",VLOOKUP('Choose Housekeeping Genes'!$C10,Calculations!$C$100:$M$195,11,0))</f>
        <v/>
      </c>
      <c r="AJ107" s="62" t="str">
        <f>IF(ISERROR(VLOOKUP('Choose Housekeeping Genes'!$C10,Calculations!$C$100:$Y$195,14,0)),"",VLOOKUP('Choose Housekeeping Genes'!$C10,Calculations!$C$100:$Y$195,14,0))</f>
        <v/>
      </c>
      <c r="AK107" s="62" t="str">
        <f>IF(ISERROR(VLOOKUP('Choose Housekeeping Genes'!$C10,Calculations!$C$100:$Y$195,15,0)),"",VLOOKUP('Choose Housekeeping Genes'!$C10,Calculations!$C$100:$Y$195,15,0))</f>
        <v/>
      </c>
      <c r="AL107" s="62" t="str">
        <f>IF(ISERROR(VLOOKUP('Choose Housekeeping Genes'!$C10,Calculations!$C$100:$Y$195,16,0)),"",VLOOKUP('Choose Housekeeping Genes'!$C10,Calculations!$C$100:$Y$195,16,0))</f>
        <v/>
      </c>
      <c r="AM107" s="62" t="str">
        <f>IF(ISERROR(VLOOKUP('Choose Housekeeping Genes'!$C10,Calculations!$C$100:$Y$195,17,0)),"",VLOOKUP('Choose Housekeeping Genes'!$C10,Calculations!$C$100:$Y$195,17,0))</f>
        <v/>
      </c>
      <c r="AN107" s="62" t="str">
        <f>IF(ISERROR(VLOOKUP('Choose Housekeeping Genes'!$C10,Calculations!$C$100:$Y$195,18,0)),"",VLOOKUP('Choose Housekeeping Genes'!$C10,Calculations!$C$100:$Y$195,18,0))</f>
        <v/>
      </c>
      <c r="AO107" s="62" t="str">
        <f>IF(ISERROR(VLOOKUP('Choose Housekeeping Genes'!$C10,Calculations!$C$100:$Y$195,19,0)),"",VLOOKUP('Choose Housekeeping Genes'!$C10,Calculations!$C$100:$Y$195,19,0))</f>
        <v/>
      </c>
      <c r="AP107" s="62" t="str">
        <f>IF(ISERROR(VLOOKUP('Choose Housekeeping Genes'!$C10,Calculations!$C$100:$Y$195,20,0)),"",VLOOKUP('Choose Housekeeping Genes'!$C10,Calculations!$C$100:$Y$195,20,0))</f>
        <v/>
      </c>
      <c r="AQ107" s="62" t="str">
        <f>IF(ISERROR(VLOOKUP('Choose Housekeeping Genes'!$C10,Calculations!$C$100:$Y$195,21,0)),"",VLOOKUP('Choose Housekeeping Genes'!$C10,Calculations!$C$100:$Y$195,21,0))</f>
        <v/>
      </c>
      <c r="AR107" s="62" t="str">
        <f>IF(ISERROR(VLOOKUP('Choose Housekeeping Genes'!$C10,Calculations!$C$100:$Y$195,22,0)),"",VLOOKUP('Choose Housekeeping Genes'!$C10,Calculations!$C$100:$Y$195,22,0))</f>
        <v/>
      </c>
      <c r="AS107" s="62" t="str">
        <f>IF(ISERROR(VLOOKUP('Choose Housekeeping Genes'!$C10,Calculations!$C$100:$Y$195,23,0)),"",VLOOKUP('Choose Housekeeping Genes'!$C10,Calculations!$C$100:$Y$195,23,0))</f>
        <v/>
      </c>
      <c r="AT107" s="74">
        <f t="shared" si="106"/>
        <v>3.8416666666666686</v>
      </c>
      <c r="AU107" s="74">
        <f t="shared" si="107"/>
        <v>3.923333333333332</v>
      </c>
      <c r="AV107" s="74">
        <f t="shared" si="108"/>
        <v>3.7766666666666637</v>
      </c>
      <c r="AW107" s="74" t="str">
        <f t="shared" si="109"/>
        <v/>
      </c>
      <c r="AX107" s="74" t="str">
        <f t="shared" si="110"/>
        <v/>
      </c>
      <c r="AY107" s="74" t="str">
        <f t="shared" si="111"/>
        <v/>
      </c>
      <c r="AZ107" s="74" t="str">
        <f t="shared" si="112"/>
        <v/>
      </c>
      <c r="BA107" s="74" t="str">
        <f t="shared" si="113"/>
        <v/>
      </c>
      <c r="BB107" s="74" t="str">
        <f t="shared" si="114"/>
        <v/>
      </c>
      <c r="BC107" s="74" t="str">
        <f t="shared" si="115"/>
        <v/>
      </c>
      <c r="BD107" s="74">
        <f t="shared" si="117"/>
        <v>6.2433333333333323</v>
      </c>
      <c r="BE107" s="74">
        <f t="shared" si="118"/>
        <v>5.6516666666666673</v>
      </c>
      <c r="BF107" s="74">
        <f t="shared" si="119"/>
        <v>5.8249999999999993</v>
      </c>
      <c r="BG107" s="74" t="str">
        <f t="shared" si="120"/>
        <v/>
      </c>
      <c r="BH107" s="74" t="str">
        <f t="shared" si="121"/>
        <v/>
      </c>
      <c r="BI107" s="74" t="str">
        <f t="shared" si="122"/>
        <v/>
      </c>
      <c r="BJ107" s="74" t="str">
        <f t="shared" si="123"/>
        <v/>
      </c>
      <c r="BK107" s="74" t="str">
        <f t="shared" si="124"/>
        <v/>
      </c>
      <c r="BL107" s="74" t="str">
        <f t="shared" si="125"/>
        <v/>
      </c>
      <c r="BM107" s="74" t="str">
        <f t="shared" si="126"/>
        <v/>
      </c>
      <c r="BN107" s="62">
        <f t="shared" si="127"/>
        <v>3.8472222222222214</v>
      </c>
      <c r="BO107" s="62">
        <f t="shared" si="128"/>
        <v>5.9066666666666663</v>
      </c>
      <c r="BP107" s="9">
        <f t="shared" si="86"/>
        <v>6.974982141438886E-2</v>
      </c>
      <c r="BQ107" s="9">
        <f t="shared" si="87"/>
        <v>6.5911164344750889E-2</v>
      </c>
      <c r="BR107" s="9">
        <f t="shared" si="88"/>
        <v>7.2964237734810894E-2</v>
      </c>
      <c r="BS107" s="9" t="str">
        <f t="shared" si="89"/>
        <v/>
      </c>
      <c r="BT107" s="9" t="str">
        <f t="shared" si="90"/>
        <v/>
      </c>
      <c r="BU107" s="9" t="str">
        <f t="shared" si="91"/>
        <v/>
      </c>
      <c r="BV107" s="9" t="str">
        <f t="shared" si="92"/>
        <v/>
      </c>
      <c r="BW107" s="9" t="str">
        <f t="shared" si="93"/>
        <v/>
      </c>
      <c r="BX107" s="9" t="str">
        <f t="shared" si="94"/>
        <v/>
      </c>
      <c r="BY107" s="9" t="str">
        <f t="shared" si="95"/>
        <v/>
      </c>
      <c r="BZ107" s="9">
        <f t="shared" si="96"/>
        <v>1.3199862088359765E-2</v>
      </c>
      <c r="CA107" s="9">
        <f t="shared" si="97"/>
        <v>1.9892016364459315E-2</v>
      </c>
      <c r="CB107" s="9">
        <f t="shared" si="98"/>
        <v>1.764006882509582E-2</v>
      </c>
      <c r="CC107" s="9" t="str">
        <f t="shared" si="99"/>
        <v/>
      </c>
      <c r="CD107" s="9" t="str">
        <f t="shared" si="100"/>
        <v/>
      </c>
      <c r="CE107" s="9" t="str">
        <f t="shared" si="101"/>
        <v/>
      </c>
      <c r="CF107" s="9" t="str">
        <f t="shared" si="102"/>
        <v/>
      </c>
      <c r="CG107" s="9" t="str">
        <f t="shared" si="103"/>
        <v/>
      </c>
      <c r="CH107" s="9" t="str">
        <f t="shared" si="104"/>
        <v/>
      </c>
      <c r="CI107" s="9" t="str">
        <f t="shared" si="105"/>
        <v/>
      </c>
    </row>
    <row r="108" spans="1:87">
      <c r="A108" s="188"/>
      <c r="B108" s="57" t="str">
        <f>IF('Gene Table'!D107="","",'Gene Table'!D107)</f>
        <v>NM_130398</v>
      </c>
      <c r="C108" s="57" t="s">
        <v>1750</v>
      </c>
      <c r="D108" s="60">
        <f>IF(SUM('Test Sample Data'!D$3:D$98)&gt;10,IF(AND(ISNUMBER('Test Sample Data'!D107),'Test Sample Data'!D107&lt;$B$1, 'Test Sample Data'!D107&gt;0),'Test Sample Data'!D107,$B$1),"")</f>
        <v>28.75</v>
      </c>
      <c r="E108" s="60">
        <f>IF(SUM('Test Sample Data'!E$3:E$98)&gt;10,IF(AND(ISNUMBER('Test Sample Data'!E107),'Test Sample Data'!E107&lt;$B$1, 'Test Sample Data'!E107&gt;0),'Test Sample Data'!E107,$B$1),"")</f>
        <v>29.06</v>
      </c>
      <c r="F108" s="60">
        <f>IF(SUM('Test Sample Data'!F$3:F$98)&gt;10,IF(AND(ISNUMBER('Test Sample Data'!F107),'Test Sample Data'!F107&lt;$B$1, 'Test Sample Data'!F107&gt;0),'Test Sample Data'!F107,$B$1),"")</f>
        <v>28.85</v>
      </c>
      <c r="G108" s="60" t="str">
        <f>IF(SUM('Test Sample Data'!G$3:G$98)&gt;10,IF(AND(ISNUMBER('Test Sample Data'!G107),'Test Sample Data'!G107&lt;$B$1, 'Test Sample Data'!G107&gt;0),'Test Sample Data'!G107,$B$1),"")</f>
        <v/>
      </c>
      <c r="H108" s="60" t="str">
        <f>IF(SUM('Test Sample Data'!H$3:H$98)&gt;10,IF(AND(ISNUMBER('Test Sample Data'!H107),'Test Sample Data'!H107&lt;$B$1, 'Test Sample Data'!H107&gt;0),'Test Sample Data'!H107,$B$1),"")</f>
        <v/>
      </c>
      <c r="I108" s="60" t="str">
        <f>IF(SUM('Test Sample Data'!I$3:I$98)&gt;10,IF(AND(ISNUMBER('Test Sample Data'!I107),'Test Sample Data'!I107&lt;$B$1, 'Test Sample Data'!I107&gt;0),'Test Sample Data'!I107,$B$1),"")</f>
        <v/>
      </c>
      <c r="J108" s="60" t="str">
        <f>IF(SUM('Test Sample Data'!J$3:J$98)&gt;10,IF(AND(ISNUMBER('Test Sample Data'!J107),'Test Sample Data'!J107&lt;$B$1, 'Test Sample Data'!J107&gt;0),'Test Sample Data'!J107,$B$1),"")</f>
        <v/>
      </c>
      <c r="K108" s="60" t="str">
        <f>IF(SUM('Test Sample Data'!K$3:K$98)&gt;10,IF(AND(ISNUMBER('Test Sample Data'!K107),'Test Sample Data'!K107&lt;$B$1, 'Test Sample Data'!K107&gt;0),'Test Sample Data'!K107,$B$1),"")</f>
        <v/>
      </c>
      <c r="L108" s="60" t="str">
        <f>IF(SUM('Test Sample Data'!L$3:L$98)&gt;10,IF(AND(ISNUMBER('Test Sample Data'!L107),'Test Sample Data'!L107&lt;$B$1, 'Test Sample Data'!L107&gt;0),'Test Sample Data'!L107,$B$1),"")</f>
        <v/>
      </c>
      <c r="M108" s="60" t="str">
        <f>IF(SUM('Test Sample Data'!M$3:M$98)&gt;10,IF(AND(ISNUMBER('Test Sample Data'!M107),'Test Sample Data'!M107&lt;$B$1, 'Test Sample Data'!M107&gt;0),'Test Sample Data'!M107,$B$1),"")</f>
        <v/>
      </c>
      <c r="N108" s="60" t="str">
        <f>'Gene Table'!D107</f>
        <v>NM_130398</v>
      </c>
      <c r="O108" s="57" t="s">
        <v>1750</v>
      </c>
      <c r="P108" s="60">
        <f>IF(SUM('Control Sample Data'!D$3:D$98)&gt;10,IF(AND(ISNUMBER('Control Sample Data'!D107),'Control Sample Data'!D107&lt;$B$1, 'Control Sample Data'!D107&gt;0),'Control Sample Data'!D107,$B$1),"")</f>
        <v>27.93</v>
      </c>
      <c r="Q108" s="60">
        <f>IF(SUM('Control Sample Data'!E$3:E$98)&gt;10,IF(AND(ISNUMBER('Control Sample Data'!E107),'Control Sample Data'!E107&lt;$B$1, 'Control Sample Data'!E107&gt;0),'Control Sample Data'!E107,$B$1),"")</f>
        <v>28.37</v>
      </c>
      <c r="R108" s="60">
        <f>IF(SUM('Control Sample Data'!F$3:F$98)&gt;10,IF(AND(ISNUMBER('Control Sample Data'!F107),'Control Sample Data'!F107&lt;$B$1, 'Control Sample Data'!F107&gt;0),'Control Sample Data'!F107,$B$1),"")</f>
        <v>28.61</v>
      </c>
      <c r="S108" s="60" t="str">
        <f>IF(SUM('Control Sample Data'!G$3:G$98)&gt;10,IF(AND(ISNUMBER('Control Sample Data'!G107),'Control Sample Data'!G107&lt;$B$1, 'Control Sample Data'!G107&gt;0),'Control Sample Data'!G107,$B$1),"")</f>
        <v/>
      </c>
      <c r="T108" s="60" t="str">
        <f>IF(SUM('Control Sample Data'!H$3:H$98)&gt;10,IF(AND(ISNUMBER('Control Sample Data'!H107),'Control Sample Data'!H107&lt;$B$1, 'Control Sample Data'!H107&gt;0),'Control Sample Data'!H107,$B$1),"")</f>
        <v/>
      </c>
      <c r="U108" s="60" t="str">
        <f>IF(SUM('Control Sample Data'!I$3:I$98)&gt;10,IF(AND(ISNUMBER('Control Sample Data'!I107),'Control Sample Data'!I107&lt;$B$1, 'Control Sample Data'!I107&gt;0),'Control Sample Data'!I107,$B$1),"")</f>
        <v/>
      </c>
      <c r="V108" s="60" t="str">
        <f>IF(SUM('Control Sample Data'!J$3:J$98)&gt;10,IF(AND(ISNUMBER('Control Sample Data'!J107),'Control Sample Data'!J107&lt;$B$1, 'Control Sample Data'!J107&gt;0),'Control Sample Data'!J107,$B$1),"")</f>
        <v/>
      </c>
      <c r="W108" s="60" t="str">
        <f>IF(SUM('Control Sample Data'!K$3:K$98)&gt;10,IF(AND(ISNUMBER('Control Sample Data'!K107),'Control Sample Data'!K107&lt;$B$1, 'Control Sample Data'!K107&gt;0),'Control Sample Data'!K107,$B$1),"")</f>
        <v/>
      </c>
      <c r="X108" s="60" t="str">
        <f>IF(SUM('Control Sample Data'!L$3:L$98)&gt;10,IF(AND(ISNUMBER('Control Sample Data'!L107),'Control Sample Data'!L107&lt;$B$1, 'Control Sample Data'!L107&gt;0),'Control Sample Data'!L107,$B$1),"")</f>
        <v/>
      </c>
      <c r="Y108" s="95" t="str">
        <f>IF(SUM('Control Sample Data'!M$3:M$98)&gt;10,IF(AND(ISNUMBER('Control Sample Data'!M107),'Control Sample Data'!M107&lt;$B$1, 'Control Sample Data'!M107&gt;0),'Control Sample Data'!M107,$B$1),"")</f>
        <v/>
      </c>
      <c r="Z108" s="62" t="str">
        <f>IF(ISERROR(VLOOKUP('Choose Housekeeping Genes'!$C11,Calculations!$C$100:$M$195,2,0)),"",VLOOKUP('Choose Housekeeping Genes'!$C11,Calculations!$C$100:$M$195,2,0))</f>
        <v/>
      </c>
      <c r="AA108" s="62" t="str">
        <f>IF(ISERROR(VLOOKUP('Choose Housekeeping Genes'!$C11,Calculations!$C$100:$M$195,3,0)),"",VLOOKUP('Choose Housekeeping Genes'!$C11,Calculations!$C$100:$M$195,3,0))</f>
        <v/>
      </c>
      <c r="AB108" s="62" t="str">
        <f>IF(ISERROR(VLOOKUP('Choose Housekeeping Genes'!$C11,Calculations!$C$100:$M$195,4,0)),"",VLOOKUP('Choose Housekeeping Genes'!$C11,Calculations!$C$100:$M$195,4,0))</f>
        <v/>
      </c>
      <c r="AC108" s="62" t="str">
        <f>IF(ISERROR(VLOOKUP('Choose Housekeeping Genes'!$C11,Calculations!$C$100:$M$195,5,0)),"",VLOOKUP('Choose Housekeeping Genes'!$C11,Calculations!$C$100:$M$195,5,0))</f>
        <v/>
      </c>
      <c r="AD108" s="62" t="str">
        <f>IF(ISERROR(VLOOKUP('Choose Housekeeping Genes'!$C11,Calculations!$C$100:$M$195,6,0)),"",VLOOKUP('Choose Housekeeping Genes'!$C11,Calculations!$C$100:$M$195,6,0))</f>
        <v/>
      </c>
      <c r="AE108" s="62" t="str">
        <f>IF(ISERROR(VLOOKUP('Choose Housekeeping Genes'!$C11,Calculations!$C$100:$M$195,7,0)),"",VLOOKUP('Choose Housekeeping Genes'!$C11,Calculations!$C$100:$M$195,7,0))</f>
        <v/>
      </c>
      <c r="AF108" s="62" t="str">
        <f>IF(ISERROR(VLOOKUP('Choose Housekeeping Genes'!$C11,Calculations!$C$100:$M$195,8,0)),"",VLOOKUP('Choose Housekeeping Genes'!$C11,Calculations!$C$100:$M$195,8,0))</f>
        <v/>
      </c>
      <c r="AG108" s="62" t="str">
        <f>IF(ISERROR(VLOOKUP('Choose Housekeeping Genes'!$C11,Calculations!$C$100:$M$195,9,0)),"",VLOOKUP('Choose Housekeeping Genes'!$C11,Calculations!$C$100:$M$195,9,0))</f>
        <v/>
      </c>
      <c r="AH108" s="62" t="str">
        <f>IF(ISERROR(VLOOKUP('Choose Housekeeping Genes'!$C11,Calculations!$C$100:$M$195,10,0)),"",VLOOKUP('Choose Housekeeping Genes'!$C11,Calculations!$C$100:$M$195,10,0))</f>
        <v/>
      </c>
      <c r="AI108" s="62" t="str">
        <f>IF(ISERROR(VLOOKUP('Choose Housekeeping Genes'!$C11,Calculations!$C$100:$M$195,11,0)),"",VLOOKUP('Choose Housekeeping Genes'!$C11,Calculations!$C$100:$M$195,11,0))</f>
        <v/>
      </c>
      <c r="AJ108" s="62" t="str">
        <f>IF(ISERROR(VLOOKUP('Choose Housekeeping Genes'!$C11,Calculations!$C$100:$Y$195,14,0)),"",VLOOKUP('Choose Housekeeping Genes'!$C11,Calculations!$C$100:$Y$195,14,0))</f>
        <v/>
      </c>
      <c r="AK108" s="62" t="str">
        <f>IF(ISERROR(VLOOKUP('Choose Housekeeping Genes'!$C11,Calculations!$C$100:$Y$195,15,0)),"",VLOOKUP('Choose Housekeeping Genes'!$C11,Calculations!$C$100:$Y$195,15,0))</f>
        <v/>
      </c>
      <c r="AL108" s="62" t="str">
        <f>IF(ISERROR(VLOOKUP('Choose Housekeeping Genes'!$C11,Calculations!$C$100:$Y$195,16,0)),"",VLOOKUP('Choose Housekeeping Genes'!$C11,Calculations!$C$100:$Y$195,16,0))</f>
        <v/>
      </c>
      <c r="AM108" s="62" t="str">
        <f>IF(ISERROR(VLOOKUP('Choose Housekeeping Genes'!$C11,Calculations!$C$100:$Y$195,17,0)),"",VLOOKUP('Choose Housekeeping Genes'!$C11,Calculations!$C$100:$Y$195,17,0))</f>
        <v/>
      </c>
      <c r="AN108" s="62" t="str">
        <f>IF(ISERROR(VLOOKUP('Choose Housekeeping Genes'!$C11,Calculations!$C$100:$Y$195,18,0)),"",VLOOKUP('Choose Housekeeping Genes'!$C11,Calculations!$C$100:$Y$195,18,0))</f>
        <v/>
      </c>
      <c r="AO108" s="62" t="str">
        <f>IF(ISERROR(VLOOKUP('Choose Housekeeping Genes'!$C11,Calculations!$C$100:$Y$195,19,0)),"",VLOOKUP('Choose Housekeeping Genes'!$C11,Calculations!$C$100:$Y$195,19,0))</f>
        <v/>
      </c>
      <c r="AP108" s="62" t="str">
        <f>IF(ISERROR(VLOOKUP('Choose Housekeeping Genes'!$C11,Calculations!$C$100:$Y$195,20,0)),"",VLOOKUP('Choose Housekeeping Genes'!$C11,Calculations!$C$100:$Y$195,20,0))</f>
        <v/>
      </c>
      <c r="AQ108" s="62" t="str">
        <f>IF(ISERROR(VLOOKUP('Choose Housekeeping Genes'!$C11,Calculations!$C$100:$Y$195,21,0)),"",VLOOKUP('Choose Housekeeping Genes'!$C11,Calculations!$C$100:$Y$195,21,0))</f>
        <v/>
      </c>
      <c r="AR108" s="62" t="str">
        <f>IF(ISERROR(VLOOKUP('Choose Housekeeping Genes'!$C11,Calculations!$C$100:$Y$195,22,0)),"",VLOOKUP('Choose Housekeeping Genes'!$C11,Calculations!$C$100:$Y$195,22,0))</f>
        <v/>
      </c>
      <c r="AS108" s="62" t="str">
        <f>IF(ISERROR(VLOOKUP('Choose Housekeeping Genes'!$C11,Calculations!$C$100:$Y$195,23,0)),"",VLOOKUP('Choose Housekeeping Genes'!$C11,Calculations!$C$100:$Y$195,23,0))</f>
        <v/>
      </c>
      <c r="AT108" s="74">
        <f t="shared" si="106"/>
        <v>5.2316666666666691</v>
      </c>
      <c r="AU108" s="74">
        <f t="shared" si="107"/>
        <v>5.4533333333333296</v>
      </c>
      <c r="AV108" s="74">
        <f t="shared" si="108"/>
        <v>5.2266666666666666</v>
      </c>
      <c r="AW108" s="74" t="str">
        <f t="shared" si="109"/>
        <v/>
      </c>
      <c r="AX108" s="74" t="str">
        <f t="shared" si="110"/>
        <v/>
      </c>
      <c r="AY108" s="74" t="str">
        <f t="shared" si="111"/>
        <v/>
      </c>
      <c r="AZ108" s="74" t="str">
        <f t="shared" si="112"/>
        <v/>
      </c>
      <c r="BA108" s="74" t="str">
        <f t="shared" si="113"/>
        <v/>
      </c>
      <c r="BB108" s="74" t="str">
        <f t="shared" si="114"/>
        <v/>
      </c>
      <c r="BC108" s="74" t="str">
        <f t="shared" si="115"/>
        <v/>
      </c>
      <c r="BD108" s="74">
        <f t="shared" si="117"/>
        <v>4.1533333333333324</v>
      </c>
      <c r="BE108" s="74">
        <f t="shared" si="118"/>
        <v>4.0616666666666674</v>
      </c>
      <c r="BF108" s="74">
        <f t="shared" si="119"/>
        <v>4.2049999999999983</v>
      </c>
      <c r="BG108" s="74" t="str">
        <f t="shared" si="120"/>
        <v/>
      </c>
      <c r="BH108" s="74" t="str">
        <f t="shared" si="121"/>
        <v/>
      </c>
      <c r="BI108" s="74" t="str">
        <f t="shared" si="122"/>
        <v/>
      </c>
      <c r="BJ108" s="74" t="str">
        <f t="shared" si="123"/>
        <v/>
      </c>
      <c r="BK108" s="74" t="str">
        <f t="shared" si="124"/>
        <v/>
      </c>
      <c r="BL108" s="74" t="str">
        <f t="shared" si="125"/>
        <v/>
      </c>
      <c r="BM108" s="74" t="str">
        <f t="shared" si="126"/>
        <v/>
      </c>
      <c r="BN108" s="62">
        <f t="shared" si="127"/>
        <v>5.3038888888888884</v>
      </c>
      <c r="BO108" s="62">
        <f t="shared" si="128"/>
        <v>4.1399999999999997</v>
      </c>
      <c r="BP108" s="9">
        <f t="shared" si="86"/>
        <v>2.6614076814266346E-2</v>
      </c>
      <c r="BQ108" s="9">
        <f t="shared" si="87"/>
        <v>2.282354444703245E-2</v>
      </c>
      <c r="BR108" s="9">
        <f t="shared" si="88"/>
        <v>2.670647419577812E-2</v>
      </c>
      <c r="BS108" s="9" t="str">
        <f t="shared" si="89"/>
        <v/>
      </c>
      <c r="BT108" s="9" t="str">
        <f t="shared" si="90"/>
        <v/>
      </c>
      <c r="BU108" s="9" t="str">
        <f t="shared" si="91"/>
        <v/>
      </c>
      <c r="BV108" s="9" t="str">
        <f t="shared" si="92"/>
        <v/>
      </c>
      <c r="BW108" s="9" t="str">
        <f t="shared" si="93"/>
        <v/>
      </c>
      <c r="BX108" s="9" t="str">
        <f t="shared" si="94"/>
        <v/>
      </c>
      <c r="BY108" s="9" t="str">
        <f t="shared" si="95"/>
        <v/>
      </c>
      <c r="BZ108" s="9">
        <f t="shared" si="96"/>
        <v>5.6198158477386656E-2</v>
      </c>
      <c r="CA108" s="9">
        <f t="shared" si="97"/>
        <v>5.9884785864100204E-2</v>
      </c>
      <c r="CB108" s="9">
        <f t="shared" si="98"/>
        <v>5.4221167947004316E-2</v>
      </c>
      <c r="CC108" s="9" t="str">
        <f t="shared" si="99"/>
        <v/>
      </c>
      <c r="CD108" s="9" t="str">
        <f t="shared" si="100"/>
        <v/>
      </c>
      <c r="CE108" s="9" t="str">
        <f t="shared" si="101"/>
        <v/>
      </c>
      <c r="CF108" s="9" t="str">
        <f t="shared" si="102"/>
        <v/>
      </c>
      <c r="CG108" s="9" t="str">
        <f t="shared" si="103"/>
        <v/>
      </c>
      <c r="CH108" s="9" t="str">
        <f t="shared" si="104"/>
        <v/>
      </c>
      <c r="CI108" s="9" t="str">
        <f t="shared" si="105"/>
        <v/>
      </c>
    </row>
    <row r="109" spans="1:87">
      <c r="A109" s="188"/>
      <c r="B109" s="57" t="str">
        <f>IF('Gene Table'!D108="","",'Gene Table'!D108)</f>
        <v>NM_001076</v>
      </c>
      <c r="C109" s="57" t="s">
        <v>1751</v>
      </c>
      <c r="D109" s="60">
        <f>IF(SUM('Test Sample Data'!D$3:D$98)&gt;10,IF(AND(ISNUMBER('Test Sample Data'!D108),'Test Sample Data'!D108&lt;$B$1, 'Test Sample Data'!D108&gt;0),'Test Sample Data'!D108,$B$1),"")</f>
        <v>27.96</v>
      </c>
      <c r="E109" s="60">
        <f>IF(SUM('Test Sample Data'!E$3:E$98)&gt;10,IF(AND(ISNUMBER('Test Sample Data'!E108),'Test Sample Data'!E108&lt;$B$1, 'Test Sample Data'!E108&gt;0),'Test Sample Data'!E108,$B$1),"")</f>
        <v>28</v>
      </c>
      <c r="F109" s="60">
        <f>IF(SUM('Test Sample Data'!F$3:F$98)&gt;10,IF(AND(ISNUMBER('Test Sample Data'!F108),'Test Sample Data'!F108&lt;$B$1, 'Test Sample Data'!F108&gt;0),'Test Sample Data'!F108,$B$1),"")</f>
        <v>27.86</v>
      </c>
      <c r="G109" s="60" t="str">
        <f>IF(SUM('Test Sample Data'!G$3:G$98)&gt;10,IF(AND(ISNUMBER('Test Sample Data'!G108),'Test Sample Data'!G108&lt;$B$1, 'Test Sample Data'!G108&gt;0),'Test Sample Data'!G108,$B$1),"")</f>
        <v/>
      </c>
      <c r="H109" s="60" t="str">
        <f>IF(SUM('Test Sample Data'!H$3:H$98)&gt;10,IF(AND(ISNUMBER('Test Sample Data'!H108),'Test Sample Data'!H108&lt;$B$1, 'Test Sample Data'!H108&gt;0),'Test Sample Data'!H108,$B$1),"")</f>
        <v/>
      </c>
      <c r="I109" s="60" t="str">
        <f>IF(SUM('Test Sample Data'!I$3:I$98)&gt;10,IF(AND(ISNUMBER('Test Sample Data'!I108),'Test Sample Data'!I108&lt;$B$1, 'Test Sample Data'!I108&gt;0),'Test Sample Data'!I108,$B$1),"")</f>
        <v/>
      </c>
      <c r="J109" s="60" t="str">
        <f>IF(SUM('Test Sample Data'!J$3:J$98)&gt;10,IF(AND(ISNUMBER('Test Sample Data'!J108),'Test Sample Data'!J108&lt;$B$1, 'Test Sample Data'!J108&gt;0),'Test Sample Data'!J108,$B$1),"")</f>
        <v/>
      </c>
      <c r="K109" s="60" t="str">
        <f>IF(SUM('Test Sample Data'!K$3:K$98)&gt;10,IF(AND(ISNUMBER('Test Sample Data'!K108),'Test Sample Data'!K108&lt;$B$1, 'Test Sample Data'!K108&gt;0),'Test Sample Data'!K108,$B$1),"")</f>
        <v/>
      </c>
      <c r="L109" s="60" t="str">
        <f>IF(SUM('Test Sample Data'!L$3:L$98)&gt;10,IF(AND(ISNUMBER('Test Sample Data'!L108),'Test Sample Data'!L108&lt;$B$1, 'Test Sample Data'!L108&gt;0),'Test Sample Data'!L108,$B$1),"")</f>
        <v/>
      </c>
      <c r="M109" s="60" t="str">
        <f>IF(SUM('Test Sample Data'!M$3:M$98)&gt;10,IF(AND(ISNUMBER('Test Sample Data'!M108),'Test Sample Data'!M108&lt;$B$1, 'Test Sample Data'!M108&gt;0),'Test Sample Data'!M108,$B$1),"")</f>
        <v/>
      </c>
      <c r="N109" s="60" t="str">
        <f>'Gene Table'!D108</f>
        <v>NM_001076</v>
      </c>
      <c r="O109" s="57" t="s">
        <v>1751</v>
      </c>
      <c r="P109" s="60">
        <f>IF(SUM('Control Sample Data'!D$3:D$98)&gt;10,IF(AND(ISNUMBER('Control Sample Data'!D108),'Control Sample Data'!D108&lt;$B$1, 'Control Sample Data'!D108&gt;0),'Control Sample Data'!D108,$B$1),"")</f>
        <v>33.590000000000003</v>
      </c>
      <c r="Q109" s="60">
        <f>IF(SUM('Control Sample Data'!E$3:E$98)&gt;10,IF(AND(ISNUMBER('Control Sample Data'!E108),'Control Sample Data'!E108&lt;$B$1, 'Control Sample Data'!E108&gt;0),'Control Sample Data'!E108,$B$1),"")</f>
        <v>33.97</v>
      </c>
      <c r="R109" s="60">
        <f>IF(SUM('Control Sample Data'!F$3:F$98)&gt;10,IF(AND(ISNUMBER('Control Sample Data'!F108),'Control Sample Data'!F108&lt;$B$1, 'Control Sample Data'!F108&gt;0),'Control Sample Data'!F108,$B$1),"")</f>
        <v>33.49</v>
      </c>
      <c r="S109" s="60" t="str">
        <f>IF(SUM('Control Sample Data'!G$3:G$98)&gt;10,IF(AND(ISNUMBER('Control Sample Data'!G108),'Control Sample Data'!G108&lt;$B$1, 'Control Sample Data'!G108&gt;0),'Control Sample Data'!G108,$B$1),"")</f>
        <v/>
      </c>
      <c r="T109" s="60" t="str">
        <f>IF(SUM('Control Sample Data'!H$3:H$98)&gt;10,IF(AND(ISNUMBER('Control Sample Data'!H108),'Control Sample Data'!H108&lt;$B$1, 'Control Sample Data'!H108&gt;0),'Control Sample Data'!H108,$B$1),"")</f>
        <v/>
      </c>
      <c r="U109" s="60" t="str">
        <f>IF(SUM('Control Sample Data'!I$3:I$98)&gt;10,IF(AND(ISNUMBER('Control Sample Data'!I108),'Control Sample Data'!I108&lt;$B$1, 'Control Sample Data'!I108&gt;0),'Control Sample Data'!I108,$B$1),"")</f>
        <v/>
      </c>
      <c r="V109" s="60" t="str">
        <f>IF(SUM('Control Sample Data'!J$3:J$98)&gt;10,IF(AND(ISNUMBER('Control Sample Data'!J108),'Control Sample Data'!J108&lt;$B$1, 'Control Sample Data'!J108&gt;0),'Control Sample Data'!J108,$B$1),"")</f>
        <v/>
      </c>
      <c r="W109" s="60" t="str">
        <f>IF(SUM('Control Sample Data'!K$3:K$98)&gt;10,IF(AND(ISNUMBER('Control Sample Data'!K108),'Control Sample Data'!K108&lt;$B$1, 'Control Sample Data'!K108&gt;0),'Control Sample Data'!K108,$B$1),"")</f>
        <v/>
      </c>
      <c r="X109" s="60" t="str">
        <f>IF(SUM('Control Sample Data'!L$3:L$98)&gt;10,IF(AND(ISNUMBER('Control Sample Data'!L108),'Control Sample Data'!L108&lt;$B$1, 'Control Sample Data'!L108&gt;0),'Control Sample Data'!L108,$B$1),"")</f>
        <v/>
      </c>
      <c r="Y109" s="95" t="str">
        <f>IF(SUM('Control Sample Data'!M$3:M$98)&gt;10,IF(AND(ISNUMBER('Control Sample Data'!M108),'Control Sample Data'!M108&lt;$B$1, 'Control Sample Data'!M108&gt;0),'Control Sample Data'!M108,$B$1),"")</f>
        <v/>
      </c>
      <c r="Z109" s="62" t="str">
        <f>IF(ISERROR(VLOOKUP('Choose Housekeeping Genes'!$C12,Calculations!$C$100:$M$195,2,0)),"",VLOOKUP('Choose Housekeeping Genes'!$C12,Calculations!$C$100:$M$195,2,0))</f>
        <v/>
      </c>
      <c r="AA109" s="62" t="str">
        <f>IF(ISERROR(VLOOKUP('Choose Housekeeping Genes'!$C12,Calculations!$C$100:$M$195,3,0)),"",VLOOKUP('Choose Housekeeping Genes'!$C12,Calculations!$C$100:$M$195,3,0))</f>
        <v/>
      </c>
      <c r="AB109" s="62" t="str">
        <f>IF(ISERROR(VLOOKUP('Choose Housekeeping Genes'!$C12,Calculations!$C$100:$M$195,4,0)),"",VLOOKUP('Choose Housekeeping Genes'!$C12,Calculations!$C$100:$M$195,4,0))</f>
        <v/>
      </c>
      <c r="AC109" s="62" t="str">
        <f>IF(ISERROR(VLOOKUP('Choose Housekeeping Genes'!$C12,Calculations!$C$100:$M$195,5,0)),"",VLOOKUP('Choose Housekeeping Genes'!$C12,Calculations!$C$100:$M$195,5,0))</f>
        <v/>
      </c>
      <c r="AD109" s="62" t="str">
        <f>IF(ISERROR(VLOOKUP('Choose Housekeeping Genes'!$C12,Calculations!$C$100:$M$195,6,0)),"",VLOOKUP('Choose Housekeeping Genes'!$C12,Calculations!$C$100:$M$195,6,0))</f>
        <v/>
      </c>
      <c r="AE109" s="62" t="str">
        <f>IF(ISERROR(VLOOKUP('Choose Housekeeping Genes'!$C12,Calculations!$C$100:$M$195,7,0)),"",VLOOKUP('Choose Housekeeping Genes'!$C12,Calculations!$C$100:$M$195,7,0))</f>
        <v/>
      </c>
      <c r="AF109" s="62" t="str">
        <f>IF(ISERROR(VLOOKUP('Choose Housekeeping Genes'!$C12,Calculations!$C$100:$M$195,8,0)),"",VLOOKUP('Choose Housekeeping Genes'!$C12,Calculations!$C$100:$M$195,8,0))</f>
        <v/>
      </c>
      <c r="AG109" s="62" t="str">
        <f>IF(ISERROR(VLOOKUP('Choose Housekeeping Genes'!$C12,Calculations!$C$100:$M$195,9,0)),"",VLOOKUP('Choose Housekeeping Genes'!$C12,Calculations!$C$100:$M$195,9,0))</f>
        <v/>
      </c>
      <c r="AH109" s="62" t="str">
        <f>IF(ISERROR(VLOOKUP('Choose Housekeeping Genes'!$C12,Calculations!$C$100:$M$195,10,0)),"",VLOOKUP('Choose Housekeeping Genes'!$C12,Calculations!$C$100:$M$195,10,0))</f>
        <v/>
      </c>
      <c r="AI109" s="62" t="str">
        <f>IF(ISERROR(VLOOKUP('Choose Housekeeping Genes'!$C12,Calculations!$C$100:$M$195,11,0)),"",VLOOKUP('Choose Housekeeping Genes'!$C12,Calculations!$C$100:$M$195,11,0))</f>
        <v/>
      </c>
      <c r="AJ109" s="62" t="str">
        <f>IF(ISERROR(VLOOKUP('Choose Housekeeping Genes'!$C12,Calculations!$C$100:$Y$195,14,0)),"",VLOOKUP('Choose Housekeeping Genes'!$C12,Calculations!$C$100:$Y$195,14,0))</f>
        <v/>
      </c>
      <c r="AK109" s="62" t="str">
        <f>IF(ISERROR(VLOOKUP('Choose Housekeeping Genes'!$C12,Calculations!$C$100:$Y$195,15,0)),"",VLOOKUP('Choose Housekeeping Genes'!$C12,Calculations!$C$100:$Y$195,15,0))</f>
        <v/>
      </c>
      <c r="AL109" s="62" t="str">
        <f>IF(ISERROR(VLOOKUP('Choose Housekeeping Genes'!$C12,Calculations!$C$100:$Y$195,16,0)),"",VLOOKUP('Choose Housekeeping Genes'!$C12,Calculations!$C$100:$Y$195,16,0))</f>
        <v/>
      </c>
      <c r="AM109" s="62" t="str">
        <f>IF(ISERROR(VLOOKUP('Choose Housekeeping Genes'!$C12,Calculations!$C$100:$Y$195,17,0)),"",VLOOKUP('Choose Housekeeping Genes'!$C12,Calculations!$C$100:$Y$195,17,0))</f>
        <v/>
      </c>
      <c r="AN109" s="62" t="str">
        <f>IF(ISERROR(VLOOKUP('Choose Housekeeping Genes'!$C12,Calculations!$C$100:$Y$195,18,0)),"",VLOOKUP('Choose Housekeeping Genes'!$C12,Calculations!$C$100:$Y$195,18,0))</f>
        <v/>
      </c>
      <c r="AO109" s="62" t="str">
        <f>IF(ISERROR(VLOOKUP('Choose Housekeeping Genes'!$C12,Calculations!$C$100:$Y$195,19,0)),"",VLOOKUP('Choose Housekeeping Genes'!$C12,Calculations!$C$100:$Y$195,19,0))</f>
        <v/>
      </c>
      <c r="AP109" s="62" t="str">
        <f>IF(ISERROR(VLOOKUP('Choose Housekeeping Genes'!$C12,Calculations!$C$100:$Y$195,20,0)),"",VLOOKUP('Choose Housekeeping Genes'!$C12,Calculations!$C$100:$Y$195,20,0))</f>
        <v/>
      </c>
      <c r="AQ109" s="62" t="str">
        <f>IF(ISERROR(VLOOKUP('Choose Housekeeping Genes'!$C12,Calculations!$C$100:$Y$195,21,0)),"",VLOOKUP('Choose Housekeeping Genes'!$C12,Calculations!$C$100:$Y$195,21,0))</f>
        <v/>
      </c>
      <c r="AR109" s="62" t="str">
        <f>IF(ISERROR(VLOOKUP('Choose Housekeeping Genes'!$C12,Calculations!$C$100:$Y$195,22,0)),"",VLOOKUP('Choose Housekeeping Genes'!$C12,Calculations!$C$100:$Y$195,22,0))</f>
        <v/>
      </c>
      <c r="AS109" s="62" t="str">
        <f>IF(ISERROR(VLOOKUP('Choose Housekeeping Genes'!$C12,Calculations!$C$100:$Y$195,23,0)),"",VLOOKUP('Choose Housekeeping Genes'!$C12,Calculations!$C$100:$Y$195,23,0))</f>
        <v/>
      </c>
      <c r="AT109" s="74">
        <f t="shared" si="106"/>
        <v>4.44166666666667</v>
      </c>
      <c r="AU109" s="74">
        <f t="shared" si="107"/>
        <v>4.3933333333333309</v>
      </c>
      <c r="AV109" s="74">
        <f t="shared" si="108"/>
        <v>4.2366666666666646</v>
      </c>
      <c r="AW109" s="74" t="str">
        <f t="shared" si="109"/>
        <v/>
      </c>
      <c r="AX109" s="74" t="str">
        <f t="shared" si="110"/>
        <v/>
      </c>
      <c r="AY109" s="74" t="str">
        <f t="shared" si="111"/>
        <v/>
      </c>
      <c r="AZ109" s="74" t="str">
        <f t="shared" si="112"/>
        <v/>
      </c>
      <c r="BA109" s="74" t="str">
        <f t="shared" si="113"/>
        <v/>
      </c>
      <c r="BB109" s="74" t="str">
        <f t="shared" si="114"/>
        <v/>
      </c>
      <c r="BC109" s="74" t="str">
        <f t="shared" si="115"/>
        <v/>
      </c>
      <c r="BD109" s="74">
        <f t="shared" si="117"/>
        <v>9.8133333333333361</v>
      </c>
      <c r="BE109" s="74">
        <f t="shared" si="118"/>
        <v>9.6616666666666653</v>
      </c>
      <c r="BF109" s="74">
        <f t="shared" si="119"/>
        <v>9.0850000000000009</v>
      </c>
      <c r="BG109" s="74" t="str">
        <f t="shared" si="120"/>
        <v/>
      </c>
      <c r="BH109" s="74" t="str">
        <f t="shared" si="121"/>
        <v/>
      </c>
      <c r="BI109" s="74" t="str">
        <f t="shared" si="122"/>
        <v/>
      </c>
      <c r="BJ109" s="74" t="str">
        <f t="shared" si="123"/>
        <v/>
      </c>
      <c r="BK109" s="74" t="str">
        <f t="shared" si="124"/>
        <v/>
      </c>
      <c r="BL109" s="74" t="str">
        <f t="shared" si="125"/>
        <v/>
      </c>
      <c r="BM109" s="74" t="str">
        <f t="shared" si="126"/>
        <v/>
      </c>
      <c r="BN109" s="62">
        <f t="shared" si="127"/>
        <v>4.3572222222222221</v>
      </c>
      <c r="BO109" s="62">
        <f t="shared" si="128"/>
        <v>9.5200000000000014</v>
      </c>
      <c r="BP109" s="9">
        <f t="shared" si="86"/>
        <v>4.6017720565641324E-2</v>
      </c>
      <c r="BQ109" s="9">
        <f t="shared" si="87"/>
        <v>4.7585527254133619E-2</v>
      </c>
      <c r="BR109" s="9">
        <f t="shared" si="88"/>
        <v>5.3043998206820257E-2</v>
      </c>
      <c r="BS109" s="9" t="str">
        <f t="shared" si="89"/>
        <v/>
      </c>
      <c r="BT109" s="9" t="str">
        <f t="shared" si="90"/>
        <v/>
      </c>
      <c r="BU109" s="9" t="str">
        <f t="shared" si="91"/>
        <v/>
      </c>
      <c r="BV109" s="9" t="str">
        <f t="shared" si="92"/>
        <v/>
      </c>
      <c r="BW109" s="9" t="str">
        <f t="shared" si="93"/>
        <v/>
      </c>
      <c r="BX109" s="9" t="str">
        <f t="shared" si="94"/>
        <v/>
      </c>
      <c r="BY109" s="9" t="str">
        <f t="shared" si="95"/>
        <v/>
      </c>
      <c r="BZ109" s="9">
        <f t="shared" si="96"/>
        <v>1.1114560884646683E-3</v>
      </c>
      <c r="CA109" s="9">
        <f t="shared" si="97"/>
        <v>1.2346632606659554E-3</v>
      </c>
      <c r="CB109" s="9">
        <f t="shared" si="98"/>
        <v>1.8413760467153118E-3</v>
      </c>
      <c r="CC109" s="9" t="str">
        <f t="shared" si="99"/>
        <v/>
      </c>
      <c r="CD109" s="9" t="str">
        <f t="shared" si="100"/>
        <v/>
      </c>
      <c r="CE109" s="9" t="str">
        <f t="shared" si="101"/>
        <v/>
      </c>
      <c r="CF109" s="9" t="str">
        <f t="shared" si="102"/>
        <v/>
      </c>
      <c r="CG109" s="9" t="str">
        <f t="shared" si="103"/>
        <v/>
      </c>
      <c r="CH109" s="9" t="str">
        <f t="shared" si="104"/>
        <v/>
      </c>
      <c r="CI109" s="9" t="str">
        <f t="shared" si="105"/>
        <v/>
      </c>
    </row>
    <row r="110" spans="1:87">
      <c r="A110" s="188"/>
      <c r="B110" s="57" t="str">
        <f>IF('Gene Table'!D109="","",'Gene Table'!D109)</f>
        <v>NM_004360</v>
      </c>
      <c r="C110" s="57" t="s">
        <v>1752</v>
      </c>
      <c r="D110" s="60">
        <f>IF(SUM('Test Sample Data'!D$3:D$98)&gt;10,IF(AND(ISNUMBER('Test Sample Data'!D109),'Test Sample Data'!D109&lt;$B$1, 'Test Sample Data'!D109&gt;0),'Test Sample Data'!D109,$B$1),"")</f>
        <v>25.7</v>
      </c>
      <c r="E110" s="60">
        <f>IF(SUM('Test Sample Data'!E$3:E$98)&gt;10,IF(AND(ISNUMBER('Test Sample Data'!E109),'Test Sample Data'!E109&lt;$B$1, 'Test Sample Data'!E109&gt;0),'Test Sample Data'!E109,$B$1),"")</f>
        <v>25.67</v>
      </c>
      <c r="F110" s="60">
        <f>IF(SUM('Test Sample Data'!F$3:F$98)&gt;10,IF(AND(ISNUMBER('Test Sample Data'!F109),'Test Sample Data'!F109&lt;$B$1, 'Test Sample Data'!F109&gt;0),'Test Sample Data'!F109,$B$1),"")</f>
        <v>25.86</v>
      </c>
      <c r="G110" s="60" t="str">
        <f>IF(SUM('Test Sample Data'!G$3:G$98)&gt;10,IF(AND(ISNUMBER('Test Sample Data'!G109),'Test Sample Data'!G109&lt;$B$1, 'Test Sample Data'!G109&gt;0),'Test Sample Data'!G109,$B$1),"")</f>
        <v/>
      </c>
      <c r="H110" s="60" t="str">
        <f>IF(SUM('Test Sample Data'!H$3:H$98)&gt;10,IF(AND(ISNUMBER('Test Sample Data'!H109),'Test Sample Data'!H109&lt;$B$1, 'Test Sample Data'!H109&gt;0),'Test Sample Data'!H109,$B$1),"")</f>
        <v/>
      </c>
      <c r="I110" s="60" t="str">
        <f>IF(SUM('Test Sample Data'!I$3:I$98)&gt;10,IF(AND(ISNUMBER('Test Sample Data'!I109),'Test Sample Data'!I109&lt;$B$1, 'Test Sample Data'!I109&gt;0),'Test Sample Data'!I109,$B$1),"")</f>
        <v/>
      </c>
      <c r="J110" s="60" t="str">
        <f>IF(SUM('Test Sample Data'!J$3:J$98)&gt;10,IF(AND(ISNUMBER('Test Sample Data'!J109),'Test Sample Data'!J109&lt;$B$1, 'Test Sample Data'!J109&gt;0),'Test Sample Data'!J109,$B$1),"")</f>
        <v/>
      </c>
      <c r="K110" s="60" t="str">
        <f>IF(SUM('Test Sample Data'!K$3:K$98)&gt;10,IF(AND(ISNUMBER('Test Sample Data'!K109),'Test Sample Data'!K109&lt;$B$1, 'Test Sample Data'!K109&gt;0),'Test Sample Data'!K109,$B$1),"")</f>
        <v/>
      </c>
      <c r="L110" s="60" t="str">
        <f>IF(SUM('Test Sample Data'!L$3:L$98)&gt;10,IF(AND(ISNUMBER('Test Sample Data'!L109),'Test Sample Data'!L109&lt;$B$1, 'Test Sample Data'!L109&gt;0),'Test Sample Data'!L109,$B$1),"")</f>
        <v/>
      </c>
      <c r="M110" s="60" t="str">
        <f>IF(SUM('Test Sample Data'!M$3:M$98)&gt;10,IF(AND(ISNUMBER('Test Sample Data'!M109),'Test Sample Data'!M109&lt;$B$1, 'Test Sample Data'!M109&gt;0),'Test Sample Data'!M109,$B$1),"")</f>
        <v/>
      </c>
      <c r="N110" s="60" t="str">
        <f>'Gene Table'!D109</f>
        <v>NM_004360</v>
      </c>
      <c r="O110" s="57" t="s">
        <v>1752</v>
      </c>
      <c r="P110" s="60">
        <f>IF(SUM('Control Sample Data'!D$3:D$98)&gt;10,IF(AND(ISNUMBER('Control Sample Data'!D109),'Control Sample Data'!D109&lt;$B$1, 'Control Sample Data'!D109&gt;0),'Control Sample Data'!D109,$B$1),"")</f>
        <v>31.81</v>
      </c>
      <c r="Q110" s="60">
        <f>IF(SUM('Control Sample Data'!E$3:E$98)&gt;10,IF(AND(ISNUMBER('Control Sample Data'!E109),'Control Sample Data'!E109&lt;$B$1, 'Control Sample Data'!E109&gt;0),'Control Sample Data'!E109,$B$1),"")</f>
        <v>31.96</v>
      </c>
      <c r="R110" s="60">
        <f>IF(SUM('Control Sample Data'!F$3:F$98)&gt;10,IF(AND(ISNUMBER('Control Sample Data'!F109),'Control Sample Data'!F109&lt;$B$1, 'Control Sample Data'!F109&gt;0),'Control Sample Data'!F109,$B$1),"")</f>
        <v>31.83</v>
      </c>
      <c r="S110" s="60" t="str">
        <f>IF(SUM('Control Sample Data'!G$3:G$98)&gt;10,IF(AND(ISNUMBER('Control Sample Data'!G109),'Control Sample Data'!G109&lt;$B$1, 'Control Sample Data'!G109&gt;0),'Control Sample Data'!G109,$B$1),"")</f>
        <v/>
      </c>
      <c r="T110" s="60" t="str">
        <f>IF(SUM('Control Sample Data'!H$3:H$98)&gt;10,IF(AND(ISNUMBER('Control Sample Data'!H109),'Control Sample Data'!H109&lt;$B$1, 'Control Sample Data'!H109&gt;0),'Control Sample Data'!H109,$B$1),"")</f>
        <v/>
      </c>
      <c r="U110" s="60" t="str">
        <f>IF(SUM('Control Sample Data'!I$3:I$98)&gt;10,IF(AND(ISNUMBER('Control Sample Data'!I109),'Control Sample Data'!I109&lt;$B$1, 'Control Sample Data'!I109&gt;0),'Control Sample Data'!I109,$B$1),"")</f>
        <v/>
      </c>
      <c r="V110" s="60" t="str">
        <f>IF(SUM('Control Sample Data'!J$3:J$98)&gt;10,IF(AND(ISNUMBER('Control Sample Data'!J109),'Control Sample Data'!J109&lt;$B$1, 'Control Sample Data'!J109&gt;0),'Control Sample Data'!J109,$B$1),"")</f>
        <v/>
      </c>
      <c r="W110" s="60" t="str">
        <f>IF(SUM('Control Sample Data'!K$3:K$98)&gt;10,IF(AND(ISNUMBER('Control Sample Data'!K109),'Control Sample Data'!K109&lt;$B$1, 'Control Sample Data'!K109&gt;0),'Control Sample Data'!K109,$B$1),"")</f>
        <v/>
      </c>
      <c r="X110" s="60" t="str">
        <f>IF(SUM('Control Sample Data'!L$3:L$98)&gt;10,IF(AND(ISNUMBER('Control Sample Data'!L109),'Control Sample Data'!L109&lt;$B$1, 'Control Sample Data'!L109&gt;0),'Control Sample Data'!L109,$B$1),"")</f>
        <v/>
      </c>
      <c r="Y110" s="95" t="str">
        <f>IF(SUM('Control Sample Data'!M$3:M$98)&gt;10,IF(AND(ISNUMBER('Control Sample Data'!M109),'Control Sample Data'!M109&lt;$B$1, 'Control Sample Data'!M109&gt;0),'Control Sample Data'!M109,$B$1),"")</f>
        <v/>
      </c>
      <c r="Z110" s="62" t="str">
        <f>IF(ISERROR(VLOOKUP('Choose Housekeeping Genes'!$C13,Calculations!$C$100:$M$195,2,0)),"",VLOOKUP('Choose Housekeeping Genes'!$C13,Calculations!$C$100:$M$195,2,0))</f>
        <v/>
      </c>
      <c r="AA110" s="62" t="str">
        <f>IF(ISERROR(VLOOKUP('Choose Housekeeping Genes'!$C13,Calculations!$C$100:$M$195,3,0)),"",VLOOKUP('Choose Housekeeping Genes'!$C13,Calculations!$C$100:$M$195,3,0))</f>
        <v/>
      </c>
      <c r="AB110" s="62" t="str">
        <f>IF(ISERROR(VLOOKUP('Choose Housekeeping Genes'!$C13,Calculations!$C$100:$M$195,4,0)),"",VLOOKUP('Choose Housekeeping Genes'!$C13,Calculations!$C$100:$M$195,4,0))</f>
        <v/>
      </c>
      <c r="AC110" s="62" t="str">
        <f>IF(ISERROR(VLOOKUP('Choose Housekeeping Genes'!$C13,Calculations!$C$100:$M$195,5,0)),"",VLOOKUP('Choose Housekeeping Genes'!$C13,Calculations!$C$100:$M$195,5,0))</f>
        <v/>
      </c>
      <c r="AD110" s="62" t="str">
        <f>IF(ISERROR(VLOOKUP('Choose Housekeeping Genes'!$C13,Calculations!$C$100:$M$195,6,0)),"",VLOOKUP('Choose Housekeeping Genes'!$C13,Calculations!$C$100:$M$195,6,0))</f>
        <v/>
      </c>
      <c r="AE110" s="62" t="str">
        <f>IF(ISERROR(VLOOKUP('Choose Housekeeping Genes'!$C13,Calculations!$C$100:$M$195,7,0)),"",VLOOKUP('Choose Housekeeping Genes'!$C13,Calculations!$C$100:$M$195,7,0))</f>
        <v/>
      </c>
      <c r="AF110" s="62" t="str">
        <f>IF(ISERROR(VLOOKUP('Choose Housekeeping Genes'!$C13,Calculations!$C$100:$M$195,8,0)),"",VLOOKUP('Choose Housekeeping Genes'!$C13,Calculations!$C$100:$M$195,8,0))</f>
        <v/>
      </c>
      <c r="AG110" s="62" t="str">
        <f>IF(ISERROR(VLOOKUP('Choose Housekeeping Genes'!$C13,Calculations!$C$100:$M$195,9,0)),"",VLOOKUP('Choose Housekeeping Genes'!$C13,Calculations!$C$100:$M$195,9,0))</f>
        <v/>
      </c>
      <c r="AH110" s="62" t="str">
        <f>IF(ISERROR(VLOOKUP('Choose Housekeeping Genes'!$C13,Calculations!$C$100:$M$195,10,0)),"",VLOOKUP('Choose Housekeeping Genes'!$C13,Calculations!$C$100:$M$195,10,0))</f>
        <v/>
      </c>
      <c r="AI110" s="62" t="str">
        <f>IF(ISERROR(VLOOKUP('Choose Housekeeping Genes'!$C13,Calculations!$C$100:$M$195,11,0)),"",VLOOKUP('Choose Housekeeping Genes'!$C13,Calculations!$C$100:$M$195,11,0))</f>
        <v/>
      </c>
      <c r="AJ110" s="62" t="str">
        <f>IF(ISERROR(VLOOKUP('Choose Housekeeping Genes'!$C13,Calculations!$C$100:$Y$195,14,0)),"",VLOOKUP('Choose Housekeeping Genes'!$C13,Calculations!$C$100:$Y$195,14,0))</f>
        <v/>
      </c>
      <c r="AK110" s="62" t="str">
        <f>IF(ISERROR(VLOOKUP('Choose Housekeeping Genes'!$C13,Calculations!$C$100:$Y$195,15,0)),"",VLOOKUP('Choose Housekeeping Genes'!$C13,Calculations!$C$100:$Y$195,15,0))</f>
        <v/>
      </c>
      <c r="AL110" s="62" t="str">
        <f>IF(ISERROR(VLOOKUP('Choose Housekeeping Genes'!$C13,Calculations!$C$100:$Y$195,16,0)),"",VLOOKUP('Choose Housekeeping Genes'!$C13,Calculations!$C$100:$Y$195,16,0))</f>
        <v/>
      </c>
      <c r="AM110" s="62" t="str">
        <f>IF(ISERROR(VLOOKUP('Choose Housekeeping Genes'!$C13,Calculations!$C$100:$Y$195,17,0)),"",VLOOKUP('Choose Housekeeping Genes'!$C13,Calculations!$C$100:$Y$195,17,0))</f>
        <v/>
      </c>
      <c r="AN110" s="62" t="str">
        <f>IF(ISERROR(VLOOKUP('Choose Housekeeping Genes'!$C13,Calculations!$C$100:$Y$195,18,0)),"",VLOOKUP('Choose Housekeeping Genes'!$C13,Calculations!$C$100:$Y$195,18,0))</f>
        <v/>
      </c>
      <c r="AO110" s="62" t="str">
        <f>IF(ISERROR(VLOOKUP('Choose Housekeeping Genes'!$C13,Calculations!$C$100:$Y$195,19,0)),"",VLOOKUP('Choose Housekeeping Genes'!$C13,Calculations!$C$100:$Y$195,19,0))</f>
        <v/>
      </c>
      <c r="AP110" s="62" t="str">
        <f>IF(ISERROR(VLOOKUP('Choose Housekeeping Genes'!$C13,Calculations!$C$100:$Y$195,20,0)),"",VLOOKUP('Choose Housekeeping Genes'!$C13,Calculations!$C$100:$Y$195,20,0))</f>
        <v/>
      </c>
      <c r="AQ110" s="62" t="str">
        <f>IF(ISERROR(VLOOKUP('Choose Housekeeping Genes'!$C13,Calculations!$C$100:$Y$195,21,0)),"",VLOOKUP('Choose Housekeeping Genes'!$C13,Calculations!$C$100:$Y$195,21,0))</f>
        <v/>
      </c>
      <c r="AR110" s="62" t="str">
        <f>IF(ISERROR(VLOOKUP('Choose Housekeeping Genes'!$C13,Calculations!$C$100:$Y$195,22,0)),"",VLOOKUP('Choose Housekeeping Genes'!$C13,Calculations!$C$100:$Y$195,22,0))</f>
        <v/>
      </c>
      <c r="AS110" s="62" t="str">
        <f>IF(ISERROR(VLOOKUP('Choose Housekeeping Genes'!$C13,Calculations!$C$100:$Y$195,23,0)),"",VLOOKUP('Choose Housekeeping Genes'!$C13,Calculations!$C$100:$Y$195,23,0))</f>
        <v/>
      </c>
      <c r="AT110" s="74">
        <f t="shared" si="106"/>
        <v>2.1816666666666684</v>
      </c>
      <c r="AU110" s="74">
        <f t="shared" si="107"/>
        <v>2.0633333333333326</v>
      </c>
      <c r="AV110" s="74">
        <f t="shared" si="108"/>
        <v>2.2366666666666646</v>
      </c>
      <c r="AW110" s="74" t="str">
        <f t="shared" si="109"/>
        <v/>
      </c>
      <c r="AX110" s="74" t="str">
        <f t="shared" si="110"/>
        <v/>
      </c>
      <c r="AY110" s="74" t="str">
        <f t="shared" si="111"/>
        <v/>
      </c>
      <c r="AZ110" s="74" t="str">
        <f t="shared" si="112"/>
        <v/>
      </c>
      <c r="BA110" s="74" t="str">
        <f t="shared" si="113"/>
        <v/>
      </c>
      <c r="BB110" s="74" t="str">
        <f t="shared" si="114"/>
        <v/>
      </c>
      <c r="BC110" s="74" t="str">
        <f t="shared" si="115"/>
        <v/>
      </c>
      <c r="BD110" s="74">
        <f t="shared" si="117"/>
        <v>8.0333333333333314</v>
      </c>
      <c r="BE110" s="74">
        <f t="shared" si="118"/>
        <v>7.6516666666666673</v>
      </c>
      <c r="BF110" s="74">
        <f t="shared" si="119"/>
        <v>7.4249999999999972</v>
      </c>
      <c r="BG110" s="74" t="str">
        <f t="shared" si="120"/>
        <v/>
      </c>
      <c r="BH110" s="74" t="str">
        <f t="shared" si="121"/>
        <v/>
      </c>
      <c r="BI110" s="74" t="str">
        <f t="shared" si="122"/>
        <v/>
      </c>
      <c r="BJ110" s="74" t="str">
        <f t="shared" si="123"/>
        <v/>
      </c>
      <c r="BK110" s="74" t="str">
        <f t="shared" si="124"/>
        <v/>
      </c>
      <c r="BL110" s="74" t="str">
        <f t="shared" si="125"/>
        <v/>
      </c>
      <c r="BM110" s="74" t="str">
        <f t="shared" si="126"/>
        <v/>
      </c>
      <c r="BN110" s="62">
        <f t="shared" si="127"/>
        <v>2.1605555555555553</v>
      </c>
      <c r="BO110" s="62">
        <f t="shared" si="128"/>
        <v>7.7033333333333323</v>
      </c>
      <c r="BP110" s="9">
        <f t="shared" si="86"/>
        <v>0.22042096164984029</v>
      </c>
      <c r="BQ110" s="9">
        <f t="shared" si="87"/>
        <v>0.23926257676847548</v>
      </c>
      <c r="BR110" s="9">
        <f t="shared" si="88"/>
        <v>0.21217599282728103</v>
      </c>
      <c r="BS110" s="9" t="str">
        <f t="shared" si="89"/>
        <v/>
      </c>
      <c r="BT110" s="9" t="str">
        <f t="shared" si="90"/>
        <v/>
      </c>
      <c r="BU110" s="9" t="str">
        <f t="shared" si="91"/>
        <v/>
      </c>
      <c r="BV110" s="9" t="str">
        <f t="shared" si="92"/>
        <v/>
      </c>
      <c r="BW110" s="9" t="str">
        <f t="shared" si="93"/>
        <v/>
      </c>
      <c r="BX110" s="9" t="str">
        <f t="shared" si="94"/>
        <v/>
      </c>
      <c r="BY110" s="9" t="str">
        <f t="shared" si="95"/>
        <v/>
      </c>
      <c r="BZ110" s="9">
        <f t="shared" si="96"/>
        <v>3.8170311266962787E-3</v>
      </c>
      <c r="CA110" s="9">
        <f t="shared" si="97"/>
        <v>4.9730040911148297E-3</v>
      </c>
      <c r="CB110" s="9">
        <f t="shared" si="98"/>
        <v>5.8190525903230664E-3</v>
      </c>
      <c r="CC110" s="9" t="str">
        <f t="shared" si="99"/>
        <v/>
      </c>
      <c r="CD110" s="9" t="str">
        <f t="shared" si="100"/>
        <v/>
      </c>
      <c r="CE110" s="9" t="str">
        <f t="shared" si="101"/>
        <v/>
      </c>
      <c r="CF110" s="9" t="str">
        <f t="shared" si="102"/>
        <v/>
      </c>
      <c r="CG110" s="9" t="str">
        <f t="shared" si="103"/>
        <v/>
      </c>
      <c r="CH110" s="9" t="str">
        <f t="shared" si="104"/>
        <v/>
      </c>
      <c r="CI110" s="9" t="str">
        <f t="shared" si="105"/>
        <v/>
      </c>
    </row>
    <row r="111" spans="1:87">
      <c r="A111" s="188"/>
      <c r="B111" s="57" t="str">
        <f>IF('Gene Table'!D110="","",'Gene Table'!D110)</f>
        <v>NM_005847</v>
      </c>
      <c r="C111" s="57" t="s">
        <v>1753</v>
      </c>
      <c r="D111" s="60">
        <f>IF(SUM('Test Sample Data'!D$3:D$98)&gt;10,IF(AND(ISNUMBER('Test Sample Data'!D110),'Test Sample Data'!D110&lt;$B$1, 'Test Sample Data'!D110&gt;0),'Test Sample Data'!D110,$B$1),"")</f>
        <v>26.45</v>
      </c>
      <c r="E111" s="60">
        <f>IF(SUM('Test Sample Data'!E$3:E$98)&gt;10,IF(AND(ISNUMBER('Test Sample Data'!E110),'Test Sample Data'!E110&lt;$B$1, 'Test Sample Data'!E110&gt;0),'Test Sample Data'!E110,$B$1),"")</f>
        <v>26.59</v>
      </c>
      <c r="F111" s="60">
        <f>IF(SUM('Test Sample Data'!F$3:F$98)&gt;10,IF(AND(ISNUMBER('Test Sample Data'!F110),'Test Sample Data'!F110&lt;$B$1, 'Test Sample Data'!F110&gt;0),'Test Sample Data'!F110,$B$1),"")</f>
        <v>26.53</v>
      </c>
      <c r="G111" s="60" t="str">
        <f>IF(SUM('Test Sample Data'!G$3:G$98)&gt;10,IF(AND(ISNUMBER('Test Sample Data'!G110),'Test Sample Data'!G110&lt;$B$1, 'Test Sample Data'!G110&gt;0),'Test Sample Data'!G110,$B$1),"")</f>
        <v/>
      </c>
      <c r="H111" s="60" t="str">
        <f>IF(SUM('Test Sample Data'!H$3:H$98)&gt;10,IF(AND(ISNUMBER('Test Sample Data'!H110),'Test Sample Data'!H110&lt;$B$1, 'Test Sample Data'!H110&gt;0),'Test Sample Data'!H110,$B$1),"")</f>
        <v/>
      </c>
      <c r="I111" s="60" t="str">
        <f>IF(SUM('Test Sample Data'!I$3:I$98)&gt;10,IF(AND(ISNUMBER('Test Sample Data'!I110),'Test Sample Data'!I110&lt;$B$1, 'Test Sample Data'!I110&gt;0),'Test Sample Data'!I110,$B$1),"")</f>
        <v/>
      </c>
      <c r="J111" s="60" t="str">
        <f>IF(SUM('Test Sample Data'!J$3:J$98)&gt;10,IF(AND(ISNUMBER('Test Sample Data'!J110),'Test Sample Data'!J110&lt;$B$1, 'Test Sample Data'!J110&gt;0),'Test Sample Data'!J110,$B$1),"")</f>
        <v/>
      </c>
      <c r="K111" s="60" t="str">
        <f>IF(SUM('Test Sample Data'!K$3:K$98)&gt;10,IF(AND(ISNUMBER('Test Sample Data'!K110),'Test Sample Data'!K110&lt;$B$1, 'Test Sample Data'!K110&gt;0),'Test Sample Data'!K110,$B$1),"")</f>
        <v/>
      </c>
      <c r="L111" s="60" t="str">
        <f>IF(SUM('Test Sample Data'!L$3:L$98)&gt;10,IF(AND(ISNUMBER('Test Sample Data'!L110),'Test Sample Data'!L110&lt;$B$1, 'Test Sample Data'!L110&gt;0),'Test Sample Data'!L110,$B$1),"")</f>
        <v/>
      </c>
      <c r="M111" s="60" t="str">
        <f>IF(SUM('Test Sample Data'!M$3:M$98)&gt;10,IF(AND(ISNUMBER('Test Sample Data'!M110),'Test Sample Data'!M110&lt;$B$1, 'Test Sample Data'!M110&gt;0),'Test Sample Data'!M110,$B$1),"")</f>
        <v/>
      </c>
      <c r="N111" s="60" t="str">
        <f>'Gene Table'!D110</f>
        <v>NM_005847</v>
      </c>
      <c r="O111" s="57" t="s">
        <v>1753</v>
      </c>
      <c r="P111" s="60">
        <f>IF(SUM('Control Sample Data'!D$3:D$98)&gt;10,IF(AND(ISNUMBER('Control Sample Data'!D110),'Control Sample Data'!D110&lt;$B$1, 'Control Sample Data'!D110&gt;0),'Control Sample Data'!D110,$B$1),"")</f>
        <v>31.85</v>
      </c>
      <c r="Q111" s="60">
        <f>IF(SUM('Control Sample Data'!E$3:E$98)&gt;10,IF(AND(ISNUMBER('Control Sample Data'!E110),'Control Sample Data'!E110&lt;$B$1, 'Control Sample Data'!E110&gt;0),'Control Sample Data'!E110,$B$1),"")</f>
        <v>31.97</v>
      </c>
      <c r="R111" s="60">
        <f>IF(SUM('Control Sample Data'!F$3:F$98)&gt;10,IF(AND(ISNUMBER('Control Sample Data'!F110),'Control Sample Data'!F110&lt;$B$1, 'Control Sample Data'!F110&gt;0),'Control Sample Data'!F110,$B$1),"")</f>
        <v>31.82</v>
      </c>
      <c r="S111" s="60" t="str">
        <f>IF(SUM('Control Sample Data'!G$3:G$98)&gt;10,IF(AND(ISNUMBER('Control Sample Data'!G110),'Control Sample Data'!G110&lt;$B$1, 'Control Sample Data'!G110&gt;0),'Control Sample Data'!G110,$B$1),"")</f>
        <v/>
      </c>
      <c r="T111" s="60" t="str">
        <f>IF(SUM('Control Sample Data'!H$3:H$98)&gt;10,IF(AND(ISNUMBER('Control Sample Data'!H110),'Control Sample Data'!H110&lt;$B$1, 'Control Sample Data'!H110&gt;0),'Control Sample Data'!H110,$B$1),"")</f>
        <v/>
      </c>
      <c r="U111" s="60" t="str">
        <f>IF(SUM('Control Sample Data'!I$3:I$98)&gt;10,IF(AND(ISNUMBER('Control Sample Data'!I110),'Control Sample Data'!I110&lt;$B$1, 'Control Sample Data'!I110&gt;0),'Control Sample Data'!I110,$B$1),"")</f>
        <v/>
      </c>
      <c r="V111" s="60" t="str">
        <f>IF(SUM('Control Sample Data'!J$3:J$98)&gt;10,IF(AND(ISNUMBER('Control Sample Data'!J110),'Control Sample Data'!J110&lt;$B$1, 'Control Sample Data'!J110&gt;0),'Control Sample Data'!J110,$B$1),"")</f>
        <v/>
      </c>
      <c r="W111" s="60" t="str">
        <f>IF(SUM('Control Sample Data'!K$3:K$98)&gt;10,IF(AND(ISNUMBER('Control Sample Data'!K110),'Control Sample Data'!K110&lt;$B$1, 'Control Sample Data'!K110&gt;0),'Control Sample Data'!K110,$B$1),"")</f>
        <v/>
      </c>
      <c r="X111" s="60" t="str">
        <f>IF(SUM('Control Sample Data'!L$3:L$98)&gt;10,IF(AND(ISNUMBER('Control Sample Data'!L110),'Control Sample Data'!L110&lt;$B$1, 'Control Sample Data'!L110&gt;0),'Control Sample Data'!L110,$B$1),"")</f>
        <v/>
      </c>
      <c r="Y111" s="95" t="str">
        <f>IF(SUM('Control Sample Data'!M$3:M$98)&gt;10,IF(AND(ISNUMBER('Control Sample Data'!M110),'Control Sample Data'!M110&lt;$B$1, 'Control Sample Data'!M110&gt;0),'Control Sample Data'!M110,$B$1),"")</f>
        <v/>
      </c>
      <c r="Z111" s="62" t="str">
        <f>IF(ISERROR(VLOOKUP('Choose Housekeeping Genes'!$C14,Calculations!$C$100:$M$195,2,0)),"",VLOOKUP('Choose Housekeeping Genes'!$C14,Calculations!$C$100:$M$195,2,0))</f>
        <v/>
      </c>
      <c r="AA111" s="62" t="str">
        <f>IF(ISERROR(VLOOKUP('Choose Housekeeping Genes'!$C14,Calculations!$C$100:$M$195,3,0)),"",VLOOKUP('Choose Housekeeping Genes'!$C14,Calculations!$C$100:$M$195,3,0))</f>
        <v/>
      </c>
      <c r="AB111" s="62" t="str">
        <f>IF(ISERROR(VLOOKUP('Choose Housekeeping Genes'!$C14,Calculations!$C$100:$M$195,4,0)),"",VLOOKUP('Choose Housekeeping Genes'!$C14,Calculations!$C$100:$M$195,4,0))</f>
        <v/>
      </c>
      <c r="AC111" s="62" t="str">
        <f>IF(ISERROR(VLOOKUP('Choose Housekeeping Genes'!$C14,Calculations!$C$100:$M$195,5,0)),"",VLOOKUP('Choose Housekeeping Genes'!$C14,Calculations!$C$100:$M$195,5,0))</f>
        <v/>
      </c>
      <c r="AD111" s="62" t="str">
        <f>IF(ISERROR(VLOOKUP('Choose Housekeeping Genes'!$C14,Calculations!$C$100:$M$195,6,0)),"",VLOOKUP('Choose Housekeeping Genes'!$C14,Calculations!$C$100:$M$195,6,0))</f>
        <v/>
      </c>
      <c r="AE111" s="62" t="str">
        <f>IF(ISERROR(VLOOKUP('Choose Housekeeping Genes'!$C14,Calculations!$C$100:$M$195,7,0)),"",VLOOKUP('Choose Housekeeping Genes'!$C14,Calculations!$C$100:$M$195,7,0))</f>
        <v/>
      </c>
      <c r="AF111" s="62" t="str">
        <f>IF(ISERROR(VLOOKUP('Choose Housekeeping Genes'!$C14,Calculations!$C$100:$M$195,8,0)),"",VLOOKUP('Choose Housekeeping Genes'!$C14,Calculations!$C$100:$M$195,8,0))</f>
        <v/>
      </c>
      <c r="AG111" s="62" t="str">
        <f>IF(ISERROR(VLOOKUP('Choose Housekeeping Genes'!$C14,Calculations!$C$100:$M$195,9,0)),"",VLOOKUP('Choose Housekeeping Genes'!$C14,Calculations!$C$100:$M$195,9,0))</f>
        <v/>
      </c>
      <c r="AH111" s="62" t="str">
        <f>IF(ISERROR(VLOOKUP('Choose Housekeeping Genes'!$C14,Calculations!$C$100:$M$195,10,0)),"",VLOOKUP('Choose Housekeeping Genes'!$C14,Calculations!$C$100:$M$195,10,0))</f>
        <v/>
      </c>
      <c r="AI111" s="62" t="str">
        <f>IF(ISERROR(VLOOKUP('Choose Housekeeping Genes'!$C14,Calculations!$C$100:$M$195,11,0)),"",VLOOKUP('Choose Housekeeping Genes'!$C14,Calculations!$C$100:$M$195,11,0))</f>
        <v/>
      </c>
      <c r="AJ111" s="62" t="str">
        <f>IF(ISERROR(VLOOKUP('Choose Housekeeping Genes'!$C14,Calculations!$C$100:$Y$195,14,0)),"",VLOOKUP('Choose Housekeeping Genes'!$C14,Calculations!$C$100:$Y$195,14,0))</f>
        <v/>
      </c>
      <c r="AK111" s="62" t="str">
        <f>IF(ISERROR(VLOOKUP('Choose Housekeeping Genes'!$C14,Calculations!$C$100:$Y$195,15,0)),"",VLOOKUP('Choose Housekeeping Genes'!$C14,Calculations!$C$100:$Y$195,15,0))</f>
        <v/>
      </c>
      <c r="AL111" s="62" t="str">
        <f>IF(ISERROR(VLOOKUP('Choose Housekeeping Genes'!$C14,Calculations!$C$100:$Y$195,16,0)),"",VLOOKUP('Choose Housekeeping Genes'!$C14,Calculations!$C$100:$Y$195,16,0))</f>
        <v/>
      </c>
      <c r="AM111" s="62" t="str">
        <f>IF(ISERROR(VLOOKUP('Choose Housekeeping Genes'!$C14,Calculations!$C$100:$Y$195,17,0)),"",VLOOKUP('Choose Housekeeping Genes'!$C14,Calculations!$C$100:$Y$195,17,0))</f>
        <v/>
      </c>
      <c r="AN111" s="62" t="str">
        <f>IF(ISERROR(VLOOKUP('Choose Housekeeping Genes'!$C14,Calculations!$C$100:$Y$195,18,0)),"",VLOOKUP('Choose Housekeeping Genes'!$C14,Calculations!$C$100:$Y$195,18,0))</f>
        <v/>
      </c>
      <c r="AO111" s="62" t="str">
        <f>IF(ISERROR(VLOOKUP('Choose Housekeeping Genes'!$C14,Calculations!$C$100:$Y$195,19,0)),"",VLOOKUP('Choose Housekeeping Genes'!$C14,Calculations!$C$100:$Y$195,19,0))</f>
        <v/>
      </c>
      <c r="AP111" s="62" t="str">
        <f>IF(ISERROR(VLOOKUP('Choose Housekeeping Genes'!$C14,Calculations!$C$100:$Y$195,20,0)),"",VLOOKUP('Choose Housekeeping Genes'!$C14,Calculations!$C$100:$Y$195,20,0))</f>
        <v/>
      </c>
      <c r="AQ111" s="62" t="str">
        <f>IF(ISERROR(VLOOKUP('Choose Housekeeping Genes'!$C14,Calculations!$C$100:$Y$195,21,0)),"",VLOOKUP('Choose Housekeeping Genes'!$C14,Calculations!$C$100:$Y$195,21,0))</f>
        <v/>
      </c>
      <c r="AR111" s="62" t="str">
        <f>IF(ISERROR(VLOOKUP('Choose Housekeeping Genes'!$C14,Calculations!$C$100:$Y$195,22,0)),"",VLOOKUP('Choose Housekeeping Genes'!$C14,Calculations!$C$100:$Y$195,22,0))</f>
        <v/>
      </c>
      <c r="AS111" s="62" t="str">
        <f>IF(ISERROR(VLOOKUP('Choose Housekeeping Genes'!$C14,Calculations!$C$100:$Y$195,23,0)),"",VLOOKUP('Choose Housekeeping Genes'!$C14,Calculations!$C$100:$Y$195,23,0))</f>
        <v/>
      </c>
      <c r="AT111" s="74">
        <f t="shared" si="106"/>
        <v>2.9316666666666684</v>
      </c>
      <c r="AU111" s="74">
        <f t="shared" si="107"/>
        <v>2.9833333333333307</v>
      </c>
      <c r="AV111" s="74">
        <f t="shared" si="108"/>
        <v>2.9066666666666663</v>
      </c>
      <c r="AW111" s="74" t="str">
        <f t="shared" si="109"/>
        <v/>
      </c>
      <c r="AX111" s="74" t="str">
        <f t="shared" si="110"/>
        <v/>
      </c>
      <c r="AY111" s="74" t="str">
        <f t="shared" si="111"/>
        <v/>
      </c>
      <c r="AZ111" s="74" t="str">
        <f t="shared" si="112"/>
        <v/>
      </c>
      <c r="BA111" s="74" t="str">
        <f t="shared" si="113"/>
        <v/>
      </c>
      <c r="BB111" s="74" t="str">
        <f t="shared" si="114"/>
        <v/>
      </c>
      <c r="BC111" s="74" t="str">
        <f t="shared" si="115"/>
        <v/>
      </c>
      <c r="BD111" s="74">
        <f t="shared" si="117"/>
        <v>8.0733333333333341</v>
      </c>
      <c r="BE111" s="74">
        <f t="shared" si="118"/>
        <v>7.6616666666666653</v>
      </c>
      <c r="BF111" s="74">
        <f t="shared" si="119"/>
        <v>7.4149999999999991</v>
      </c>
      <c r="BG111" s="74" t="str">
        <f t="shared" si="120"/>
        <v/>
      </c>
      <c r="BH111" s="74" t="str">
        <f t="shared" si="121"/>
        <v/>
      </c>
      <c r="BI111" s="74" t="str">
        <f t="shared" si="122"/>
        <v/>
      </c>
      <c r="BJ111" s="74" t="str">
        <f t="shared" si="123"/>
        <v/>
      </c>
      <c r="BK111" s="74" t="str">
        <f t="shared" si="124"/>
        <v/>
      </c>
      <c r="BL111" s="74" t="str">
        <f t="shared" si="125"/>
        <v/>
      </c>
      <c r="BM111" s="74" t="str">
        <f t="shared" si="126"/>
        <v/>
      </c>
      <c r="BN111" s="62">
        <f t="shared" si="127"/>
        <v>2.9405555555555551</v>
      </c>
      <c r="BO111" s="62">
        <f t="shared" si="128"/>
        <v>7.7166666666666659</v>
      </c>
      <c r="BP111" s="9">
        <f t="shared" si="86"/>
        <v>0.13106308794486599</v>
      </c>
      <c r="BQ111" s="9">
        <f t="shared" si="87"/>
        <v>0.12645243003774054</v>
      </c>
      <c r="BR111" s="9">
        <f t="shared" si="88"/>
        <v>0.13335403036816973</v>
      </c>
      <c r="BS111" s="9" t="str">
        <f t="shared" si="89"/>
        <v/>
      </c>
      <c r="BT111" s="9" t="str">
        <f t="shared" si="90"/>
        <v/>
      </c>
      <c r="BU111" s="9" t="str">
        <f t="shared" si="91"/>
        <v/>
      </c>
      <c r="BV111" s="9" t="str">
        <f t="shared" si="92"/>
        <v/>
      </c>
      <c r="BW111" s="9" t="str">
        <f t="shared" si="93"/>
        <v/>
      </c>
      <c r="BX111" s="9" t="str">
        <f t="shared" si="94"/>
        <v/>
      </c>
      <c r="BY111" s="9" t="str">
        <f t="shared" si="95"/>
        <v/>
      </c>
      <c r="BZ111" s="9">
        <f t="shared" si="96"/>
        <v>3.7126542098078184E-3</v>
      </c>
      <c r="CA111" s="9">
        <f t="shared" si="97"/>
        <v>4.9386530426638233E-3</v>
      </c>
      <c r="CB111" s="9">
        <f t="shared" si="98"/>
        <v>5.859527301897734E-3</v>
      </c>
      <c r="CC111" s="9" t="str">
        <f t="shared" si="99"/>
        <v/>
      </c>
      <c r="CD111" s="9" t="str">
        <f t="shared" si="100"/>
        <v/>
      </c>
      <c r="CE111" s="9" t="str">
        <f t="shared" si="101"/>
        <v/>
      </c>
      <c r="CF111" s="9" t="str">
        <f t="shared" si="102"/>
        <v/>
      </c>
      <c r="CG111" s="9" t="str">
        <f t="shared" si="103"/>
        <v/>
      </c>
      <c r="CH111" s="9" t="str">
        <f t="shared" si="104"/>
        <v/>
      </c>
      <c r="CI111" s="9" t="str">
        <f t="shared" si="105"/>
        <v/>
      </c>
    </row>
    <row r="112" spans="1:87">
      <c r="A112" s="188"/>
      <c r="B112" s="57" t="str">
        <f>IF('Gene Table'!D111="","",'Gene Table'!D111)</f>
        <v>NM_001785</v>
      </c>
      <c r="C112" s="57" t="s">
        <v>1754</v>
      </c>
      <c r="D112" s="60">
        <f>IF(SUM('Test Sample Data'!D$3:D$98)&gt;10,IF(AND(ISNUMBER('Test Sample Data'!D111),'Test Sample Data'!D111&lt;$B$1, 'Test Sample Data'!D111&gt;0),'Test Sample Data'!D111,$B$1),"")</f>
        <v>25.28</v>
      </c>
      <c r="E112" s="60">
        <f>IF(SUM('Test Sample Data'!E$3:E$98)&gt;10,IF(AND(ISNUMBER('Test Sample Data'!E111),'Test Sample Data'!E111&lt;$B$1, 'Test Sample Data'!E111&gt;0),'Test Sample Data'!E111,$B$1),"")</f>
        <v>25.36</v>
      </c>
      <c r="F112" s="60">
        <f>IF(SUM('Test Sample Data'!F$3:F$98)&gt;10,IF(AND(ISNUMBER('Test Sample Data'!F111),'Test Sample Data'!F111&lt;$B$1, 'Test Sample Data'!F111&gt;0),'Test Sample Data'!F111,$B$1),"")</f>
        <v>25.37</v>
      </c>
      <c r="G112" s="60" t="str">
        <f>IF(SUM('Test Sample Data'!G$3:G$98)&gt;10,IF(AND(ISNUMBER('Test Sample Data'!G111),'Test Sample Data'!G111&lt;$B$1, 'Test Sample Data'!G111&gt;0),'Test Sample Data'!G111,$B$1),"")</f>
        <v/>
      </c>
      <c r="H112" s="60" t="str">
        <f>IF(SUM('Test Sample Data'!H$3:H$98)&gt;10,IF(AND(ISNUMBER('Test Sample Data'!H111),'Test Sample Data'!H111&lt;$B$1, 'Test Sample Data'!H111&gt;0),'Test Sample Data'!H111,$B$1),"")</f>
        <v/>
      </c>
      <c r="I112" s="60" t="str">
        <f>IF(SUM('Test Sample Data'!I$3:I$98)&gt;10,IF(AND(ISNUMBER('Test Sample Data'!I111),'Test Sample Data'!I111&lt;$B$1, 'Test Sample Data'!I111&gt;0),'Test Sample Data'!I111,$B$1),"")</f>
        <v/>
      </c>
      <c r="J112" s="60" t="str">
        <f>IF(SUM('Test Sample Data'!J$3:J$98)&gt;10,IF(AND(ISNUMBER('Test Sample Data'!J111),'Test Sample Data'!J111&lt;$B$1, 'Test Sample Data'!J111&gt;0),'Test Sample Data'!J111,$B$1),"")</f>
        <v/>
      </c>
      <c r="K112" s="60" t="str">
        <f>IF(SUM('Test Sample Data'!K$3:K$98)&gt;10,IF(AND(ISNUMBER('Test Sample Data'!K111),'Test Sample Data'!K111&lt;$B$1, 'Test Sample Data'!K111&gt;0),'Test Sample Data'!K111,$B$1),"")</f>
        <v/>
      </c>
      <c r="L112" s="60" t="str">
        <f>IF(SUM('Test Sample Data'!L$3:L$98)&gt;10,IF(AND(ISNUMBER('Test Sample Data'!L111),'Test Sample Data'!L111&lt;$B$1, 'Test Sample Data'!L111&gt;0),'Test Sample Data'!L111,$B$1),"")</f>
        <v/>
      </c>
      <c r="M112" s="60" t="str">
        <f>IF(SUM('Test Sample Data'!M$3:M$98)&gt;10,IF(AND(ISNUMBER('Test Sample Data'!M111),'Test Sample Data'!M111&lt;$B$1, 'Test Sample Data'!M111&gt;0),'Test Sample Data'!M111,$B$1),"")</f>
        <v/>
      </c>
      <c r="N112" s="60" t="str">
        <f>'Gene Table'!D111</f>
        <v>NM_001785</v>
      </c>
      <c r="O112" s="57" t="s">
        <v>1754</v>
      </c>
      <c r="P112" s="60">
        <f>IF(SUM('Control Sample Data'!D$3:D$98)&gt;10,IF(AND(ISNUMBER('Control Sample Data'!D111),'Control Sample Data'!D111&lt;$B$1, 'Control Sample Data'!D111&gt;0),'Control Sample Data'!D111,$B$1),"")</f>
        <v>31.36</v>
      </c>
      <c r="Q112" s="60">
        <f>IF(SUM('Control Sample Data'!E$3:E$98)&gt;10,IF(AND(ISNUMBER('Control Sample Data'!E111),'Control Sample Data'!E111&lt;$B$1, 'Control Sample Data'!E111&gt;0),'Control Sample Data'!E111,$B$1),"")</f>
        <v>31.73</v>
      </c>
      <c r="R112" s="60">
        <f>IF(SUM('Control Sample Data'!F$3:F$98)&gt;10,IF(AND(ISNUMBER('Control Sample Data'!F111),'Control Sample Data'!F111&lt;$B$1, 'Control Sample Data'!F111&gt;0),'Control Sample Data'!F111,$B$1),"")</f>
        <v>31.76</v>
      </c>
      <c r="S112" s="60" t="str">
        <f>IF(SUM('Control Sample Data'!G$3:G$98)&gt;10,IF(AND(ISNUMBER('Control Sample Data'!G111),'Control Sample Data'!G111&lt;$B$1, 'Control Sample Data'!G111&gt;0),'Control Sample Data'!G111,$B$1),"")</f>
        <v/>
      </c>
      <c r="T112" s="60" t="str">
        <f>IF(SUM('Control Sample Data'!H$3:H$98)&gt;10,IF(AND(ISNUMBER('Control Sample Data'!H111),'Control Sample Data'!H111&lt;$B$1, 'Control Sample Data'!H111&gt;0),'Control Sample Data'!H111,$B$1),"")</f>
        <v/>
      </c>
      <c r="U112" s="60" t="str">
        <f>IF(SUM('Control Sample Data'!I$3:I$98)&gt;10,IF(AND(ISNUMBER('Control Sample Data'!I111),'Control Sample Data'!I111&lt;$B$1, 'Control Sample Data'!I111&gt;0),'Control Sample Data'!I111,$B$1),"")</f>
        <v/>
      </c>
      <c r="V112" s="60" t="str">
        <f>IF(SUM('Control Sample Data'!J$3:J$98)&gt;10,IF(AND(ISNUMBER('Control Sample Data'!J111),'Control Sample Data'!J111&lt;$B$1, 'Control Sample Data'!J111&gt;0),'Control Sample Data'!J111,$B$1),"")</f>
        <v/>
      </c>
      <c r="W112" s="60" t="str">
        <f>IF(SUM('Control Sample Data'!K$3:K$98)&gt;10,IF(AND(ISNUMBER('Control Sample Data'!K111),'Control Sample Data'!K111&lt;$B$1, 'Control Sample Data'!K111&gt;0),'Control Sample Data'!K111,$B$1),"")</f>
        <v/>
      </c>
      <c r="X112" s="60" t="str">
        <f>IF(SUM('Control Sample Data'!L$3:L$98)&gt;10,IF(AND(ISNUMBER('Control Sample Data'!L111),'Control Sample Data'!L111&lt;$B$1, 'Control Sample Data'!L111&gt;0),'Control Sample Data'!L111,$B$1),"")</f>
        <v/>
      </c>
      <c r="Y112" s="95" t="str">
        <f>IF(SUM('Control Sample Data'!M$3:M$98)&gt;10,IF(AND(ISNUMBER('Control Sample Data'!M111),'Control Sample Data'!M111&lt;$B$1, 'Control Sample Data'!M111&gt;0),'Control Sample Data'!M111,$B$1),"")</f>
        <v/>
      </c>
      <c r="Z112" s="62" t="str">
        <f>IF(ISERROR(VLOOKUP('Choose Housekeeping Genes'!$C15,Calculations!$C$100:$M$195,2,0)),"",VLOOKUP('Choose Housekeeping Genes'!$C15,Calculations!$C$100:$M$195,2,0))</f>
        <v/>
      </c>
      <c r="AA112" s="62" t="str">
        <f>IF(ISERROR(VLOOKUP('Choose Housekeeping Genes'!$C15,Calculations!$C$100:$M$195,3,0)),"",VLOOKUP('Choose Housekeeping Genes'!$C15,Calculations!$C$100:$M$195,3,0))</f>
        <v/>
      </c>
      <c r="AB112" s="62" t="str">
        <f>IF(ISERROR(VLOOKUP('Choose Housekeeping Genes'!$C15,Calculations!$C$100:$M$195,4,0)),"",VLOOKUP('Choose Housekeeping Genes'!$C15,Calculations!$C$100:$M$195,4,0))</f>
        <v/>
      </c>
      <c r="AC112" s="62" t="str">
        <f>IF(ISERROR(VLOOKUP('Choose Housekeeping Genes'!$C15,Calculations!$C$100:$M$195,5,0)),"",VLOOKUP('Choose Housekeeping Genes'!$C15,Calculations!$C$100:$M$195,5,0))</f>
        <v/>
      </c>
      <c r="AD112" s="62" t="str">
        <f>IF(ISERROR(VLOOKUP('Choose Housekeeping Genes'!$C15,Calculations!$C$100:$M$195,6,0)),"",VLOOKUP('Choose Housekeeping Genes'!$C15,Calculations!$C$100:$M$195,6,0))</f>
        <v/>
      </c>
      <c r="AE112" s="62" t="str">
        <f>IF(ISERROR(VLOOKUP('Choose Housekeeping Genes'!$C15,Calculations!$C$100:$M$195,7,0)),"",VLOOKUP('Choose Housekeeping Genes'!$C15,Calculations!$C$100:$M$195,7,0))</f>
        <v/>
      </c>
      <c r="AF112" s="62" t="str">
        <f>IF(ISERROR(VLOOKUP('Choose Housekeeping Genes'!$C15,Calculations!$C$100:$M$195,8,0)),"",VLOOKUP('Choose Housekeeping Genes'!$C15,Calculations!$C$100:$M$195,8,0))</f>
        <v/>
      </c>
      <c r="AG112" s="62" t="str">
        <f>IF(ISERROR(VLOOKUP('Choose Housekeeping Genes'!$C15,Calculations!$C$100:$M$195,9,0)),"",VLOOKUP('Choose Housekeeping Genes'!$C15,Calculations!$C$100:$M$195,9,0))</f>
        <v/>
      </c>
      <c r="AH112" s="62" t="str">
        <f>IF(ISERROR(VLOOKUP('Choose Housekeeping Genes'!$C15,Calculations!$C$100:$M$195,10,0)),"",VLOOKUP('Choose Housekeeping Genes'!$C15,Calculations!$C$100:$M$195,10,0))</f>
        <v/>
      </c>
      <c r="AI112" s="62" t="str">
        <f>IF(ISERROR(VLOOKUP('Choose Housekeeping Genes'!$C15,Calculations!$C$100:$M$195,11,0)),"",VLOOKUP('Choose Housekeeping Genes'!$C15,Calculations!$C$100:$M$195,11,0))</f>
        <v/>
      </c>
      <c r="AJ112" s="62" t="str">
        <f>IF(ISERROR(VLOOKUP('Choose Housekeeping Genes'!$C15,Calculations!$C$100:$Y$195,14,0)),"",VLOOKUP('Choose Housekeeping Genes'!$C15,Calculations!$C$100:$Y$195,14,0))</f>
        <v/>
      </c>
      <c r="AK112" s="62" t="str">
        <f>IF(ISERROR(VLOOKUP('Choose Housekeeping Genes'!$C15,Calculations!$C$100:$Y$195,15,0)),"",VLOOKUP('Choose Housekeeping Genes'!$C15,Calculations!$C$100:$Y$195,15,0))</f>
        <v/>
      </c>
      <c r="AL112" s="62" t="str">
        <f>IF(ISERROR(VLOOKUP('Choose Housekeeping Genes'!$C15,Calculations!$C$100:$Y$195,16,0)),"",VLOOKUP('Choose Housekeeping Genes'!$C15,Calculations!$C$100:$Y$195,16,0))</f>
        <v/>
      </c>
      <c r="AM112" s="62" t="str">
        <f>IF(ISERROR(VLOOKUP('Choose Housekeeping Genes'!$C15,Calculations!$C$100:$Y$195,17,0)),"",VLOOKUP('Choose Housekeeping Genes'!$C15,Calculations!$C$100:$Y$195,17,0))</f>
        <v/>
      </c>
      <c r="AN112" s="62" t="str">
        <f>IF(ISERROR(VLOOKUP('Choose Housekeeping Genes'!$C15,Calculations!$C$100:$Y$195,18,0)),"",VLOOKUP('Choose Housekeeping Genes'!$C15,Calculations!$C$100:$Y$195,18,0))</f>
        <v/>
      </c>
      <c r="AO112" s="62" t="str">
        <f>IF(ISERROR(VLOOKUP('Choose Housekeeping Genes'!$C15,Calculations!$C$100:$Y$195,19,0)),"",VLOOKUP('Choose Housekeeping Genes'!$C15,Calculations!$C$100:$Y$195,19,0))</f>
        <v/>
      </c>
      <c r="AP112" s="62" t="str">
        <f>IF(ISERROR(VLOOKUP('Choose Housekeeping Genes'!$C15,Calculations!$C$100:$Y$195,20,0)),"",VLOOKUP('Choose Housekeeping Genes'!$C15,Calculations!$C$100:$Y$195,20,0))</f>
        <v/>
      </c>
      <c r="AQ112" s="62" t="str">
        <f>IF(ISERROR(VLOOKUP('Choose Housekeeping Genes'!$C15,Calculations!$C$100:$Y$195,21,0)),"",VLOOKUP('Choose Housekeeping Genes'!$C15,Calculations!$C$100:$Y$195,21,0))</f>
        <v/>
      </c>
      <c r="AR112" s="62" t="str">
        <f>IF(ISERROR(VLOOKUP('Choose Housekeeping Genes'!$C15,Calculations!$C$100:$Y$195,22,0)),"",VLOOKUP('Choose Housekeeping Genes'!$C15,Calculations!$C$100:$Y$195,22,0))</f>
        <v/>
      </c>
      <c r="AS112" s="62" t="str">
        <f>IF(ISERROR(VLOOKUP('Choose Housekeeping Genes'!$C15,Calculations!$C$100:$Y$195,23,0)),"",VLOOKUP('Choose Housekeeping Genes'!$C15,Calculations!$C$100:$Y$195,23,0))</f>
        <v/>
      </c>
      <c r="AT112" s="74">
        <f t="shared" si="106"/>
        <v>1.7616666666666703</v>
      </c>
      <c r="AU112" s="74">
        <f t="shared" si="107"/>
        <v>1.7533333333333303</v>
      </c>
      <c r="AV112" s="74">
        <f t="shared" si="108"/>
        <v>1.7466666666666661</v>
      </c>
      <c r="AW112" s="74" t="str">
        <f t="shared" si="109"/>
        <v/>
      </c>
      <c r="AX112" s="74" t="str">
        <f t="shared" si="110"/>
        <v/>
      </c>
      <c r="AY112" s="74" t="str">
        <f t="shared" si="111"/>
        <v/>
      </c>
      <c r="AZ112" s="74" t="str">
        <f t="shared" si="112"/>
        <v/>
      </c>
      <c r="BA112" s="74" t="str">
        <f t="shared" si="113"/>
        <v/>
      </c>
      <c r="BB112" s="74" t="str">
        <f t="shared" si="114"/>
        <v/>
      </c>
      <c r="BC112" s="74" t="str">
        <f t="shared" si="115"/>
        <v/>
      </c>
      <c r="BD112" s="74">
        <f t="shared" si="117"/>
        <v>7.5833333333333321</v>
      </c>
      <c r="BE112" s="74">
        <f t="shared" si="118"/>
        <v>7.4216666666666669</v>
      </c>
      <c r="BF112" s="74">
        <f t="shared" si="119"/>
        <v>7.3550000000000004</v>
      </c>
      <c r="BG112" s="74" t="str">
        <f t="shared" si="120"/>
        <v/>
      </c>
      <c r="BH112" s="74" t="str">
        <f t="shared" si="121"/>
        <v/>
      </c>
      <c r="BI112" s="74" t="str">
        <f t="shared" si="122"/>
        <v/>
      </c>
      <c r="BJ112" s="74" t="str">
        <f t="shared" si="123"/>
        <v/>
      </c>
      <c r="BK112" s="74" t="str">
        <f t="shared" si="124"/>
        <v/>
      </c>
      <c r="BL112" s="74" t="str">
        <f t="shared" si="125"/>
        <v/>
      </c>
      <c r="BM112" s="74" t="str">
        <f t="shared" si="126"/>
        <v/>
      </c>
      <c r="BN112" s="62">
        <f t="shared" si="127"/>
        <v>1.7538888888888888</v>
      </c>
      <c r="BO112" s="62">
        <f t="shared" si="128"/>
        <v>7.4533333333333331</v>
      </c>
      <c r="BP112" s="9">
        <f t="shared" si="86"/>
        <v>0.29490727824377372</v>
      </c>
      <c r="BQ112" s="9">
        <f t="shared" si="87"/>
        <v>0.29661565872712231</v>
      </c>
      <c r="BR112" s="9">
        <f t="shared" si="88"/>
        <v>0.29798948588089658</v>
      </c>
      <c r="BS112" s="9" t="str">
        <f t="shared" si="89"/>
        <v/>
      </c>
      <c r="BT112" s="9" t="str">
        <f t="shared" si="90"/>
        <v/>
      </c>
      <c r="BU112" s="9" t="str">
        <f t="shared" si="91"/>
        <v/>
      </c>
      <c r="BV112" s="9" t="str">
        <f t="shared" si="92"/>
        <v/>
      </c>
      <c r="BW112" s="9" t="str">
        <f t="shared" si="93"/>
        <v/>
      </c>
      <c r="BX112" s="9" t="str">
        <f t="shared" si="94"/>
        <v/>
      </c>
      <c r="BY112" s="9" t="str">
        <f t="shared" si="95"/>
        <v/>
      </c>
      <c r="BZ112" s="9">
        <f t="shared" si="96"/>
        <v>5.214218180351702E-3</v>
      </c>
      <c r="CA112" s="9">
        <f t="shared" si="97"/>
        <v>5.8325130007325868E-3</v>
      </c>
      <c r="CB112" s="9">
        <f t="shared" si="98"/>
        <v>6.1083565869421378E-3</v>
      </c>
      <c r="CC112" s="9" t="str">
        <f t="shared" si="99"/>
        <v/>
      </c>
      <c r="CD112" s="9" t="str">
        <f t="shared" si="100"/>
        <v/>
      </c>
      <c r="CE112" s="9" t="str">
        <f t="shared" si="101"/>
        <v/>
      </c>
      <c r="CF112" s="9" t="str">
        <f t="shared" si="102"/>
        <v/>
      </c>
      <c r="CG112" s="9" t="str">
        <f t="shared" si="103"/>
        <v/>
      </c>
      <c r="CH112" s="9" t="str">
        <f t="shared" si="104"/>
        <v/>
      </c>
      <c r="CI112" s="9" t="str">
        <f t="shared" si="105"/>
        <v/>
      </c>
    </row>
    <row r="113" spans="1:87">
      <c r="A113" s="188"/>
      <c r="B113" s="57" t="str">
        <f>IF('Gene Table'!D112="","",'Gene Table'!D112)</f>
        <v>NM_014641</v>
      </c>
      <c r="C113" s="57" t="s">
        <v>1755</v>
      </c>
      <c r="D113" s="60">
        <f>IF(SUM('Test Sample Data'!D$3:D$98)&gt;10,IF(AND(ISNUMBER('Test Sample Data'!D112),'Test Sample Data'!D112&lt;$B$1, 'Test Sample Data'!D112&gt;0),'Test Sample Data'!D112,$B$1),"")</f>
        <v>27.97</v>
      </c>
      <c r="E113" s="60">
        <f>IF(SUM('Test Sample Data'!E$3:E$98)&gt;10,IF(AND(ISNUMBER('Test Sample Data'!E112),'Test Sample Data'!E112&lt;$B$1, 'Test Sample Data'!E112&gt;0),'Test Sample Data'!E112,$B$1),"")</f>
        <v>28.43</v>
      </c>
      <c r="F113" s="60">
        <f>IF(SUM('Test Sample Data'!F$3:F$98)&gt;10,IF(AND(ISNUMBER('Test Sample Data'!F112),'Test Sample Data'!F112&lt;$B$1, 'Test Sample Data'!F112&gt;0),'Test Sample Data'!F112,$B$1),"")</f>
        <v>28.16</v>
      </c>
      <c r="G113" s="60" t="str">
        <f>IF(SUM('Test Sample Data'!G$3:G$98)&gt;10,IF(AND(ISNUMBER('Test Sample Data'!G112),'Test Sample Data'!G112&lt;$B$1, 'Test Sample Data'!G112&gt;0),'Test Sample Data'!G112,$B$1),"")</f>
        <v/>
      </c>
      <c r="H113" s="60" t="str">
        <f>IF(SUM('Test Sample Data'!H$3:H$98)&gt;10,IF(AND(ISNUMBER('Test Sample Data'!H112),'Test Sample Data'!H112&lt;$B$1, 'Test Sample Data'!H112&gt;0),'Test Sample Data'!H112,$B$1),"")</f>
        <v/>
      </c>
      <c r="I113" s="60" t="str">
        <f>IF(SUM('Test Sample Data'!I$3:I$98)&gt;10,IF(AND(ISNUMBER('Test Sample Data'!I112),'Test Sample Data'!I112&lt;$B$1, 'Test Sample Data'!I112&gt;0),'Test Sample Data'!I112,$B$1),"")</f>
        <v/>
      </c>
      <c r="J113" s="60" t="str">
        <f>IF(SUM('Test Sample Data'!J$3:J$98)&gt;10,IF(AND(ISNUMBER('Test Sample Data'!J112),'Test Sample Data'!J112&lt;$B$1, 'Test Sample Data'!J112&gt;0),'Test Sample Data'!J112,$B$1),"")</f>
        <v/>
      </c>
      <c r="K113" s="60" t="str">
        <f>IF(SUM('Test Sample Data'!K$3:K$98)&gt;10,IF(AND(ISNUMBER('Test Sample Data'!K112),'Test Sample Data'!K112&lt;$B$1, 'Test Sample Data'!K112&gt;0),'Test Sample Data'!K112,$B$1),"")</f>
        <v/>
      </c>
      <c r="L113" s="60" t="str">
        <f>IF(SUM('Test Sample Data'!L$3:L$98)&gt;10,IF(AND(ISNUMBER('Test Sample Data'!L112),'Test Sample Data'!L112&lt;$B$1, 'Test Sample Data'!L112&gt;0),'Test Sample Data'!L112,$B$1),"")</f>
        <v/>
      </c>
      <c r="M113" s="60" t="str">
        <f>IF(SUM('Test Sample Data'!M$3:M$98)&gt;10,IF(AND(ISNUMBER('Test Sample Data'!M112),'Test Sample Data'!M112&lt;$B$1, 'Test Sample Data'!M112&gt;0),'Test Sample Data'!M112,$B$1),"")</f>
        <v/>
      </c>
      <c r="N113" s="60" t="str">
        <f>'Gene Table'!D112</f>
        <v>NM_014641</v>
      </c>
      <c r="O113" s="57" t="s">
        <v>1755</v>
      </c>
      <c r="P113" s="60">
        <f>IF(SUM('Control Sample Data'!D$3:D$98)&gt;10,IF(AND(ISNUMBER('Control Sample Data'!D112),'Control Sample Data'!D112&lt;$B$1, 'Control Sample Data'!D112&gt;0),'Control Sample Data'!D112,$B$1),"")</f>
        <v>29.46</v>
      </c>
      <c r="Q113" s="60">
        <f>IF(SUM('Control Sample Data'!E$3:E$98)&gt;10,IF(AND(ISNUMBER('Control Sample Data'!E112),'Control Sample Data'!E112&lt;$B$1, 'Control Sample Data'!E112&gt;0),'Control Sample Data'!E112,$B$1),"")</f>
        <v>29.52</v>
      </c>
      <c r="R113" s="60">
        <f>IF(SUM('Control Sample Data'!F$3:F$98)&gt;10,IF(AND(ISNUMBER('Control Sample Data'!F112),'Control Sample Data'!F112&lt;$B$1, 'Control Sample Data'!F112&gt;0),'Control Sample Data'!F112,$B$1),"")</f>
        <v>29.53</v>
      </c>
      <c r="S113" s="60" t="str">
        <f>IF(SUM('Control Sample Data'!G$3:G$98)&gt;10,IF(AND(ISNUMBER('Control Sample Data'!G112),'Control Sample Data'!G112&lt;$B$1, 'Control Sample Data'!G112&gt;0),'Control Sample Data'!G112,$B$1),"")</f>
        <v/>
      </c>
      <c r="T113" s="60" t="str">
        <f>IF(SUM('Control Sample Data'!H$3:H$98)&gt;10,IF(AND(ISNUMBER('Control Sample Data'!H112),'Control Sample Data'!H112&lt;$B$1, 'Control Sample Data'!H112&gt;0),'Control Sample Data'!H112,$B$1),"")</f>
        <v/>
      </c>
      <c r="U113" s="60" t="str">
        <f>IF(SUM('Control Sample Data'!I$3:I$98)&gt;10,IF(AND(ISNUMBER('Control Sample Data'!I112),'Control Sample Data'!I112&lt;$B$1, 'Control Sample Data'!I112&gt;0),'Control Sample Data'!I112,$B$1),"")</f>
        <v/>
      </c>
      <c r="V113" s="60" t="str">
        <f>IF(SUM('Control Sample Data'!J$3:J$98)&gt;10,IF(AND(ISNUMBER('Control Sample Data'!J112),'Control Sample Data'!J112&lt;$B$1, 'Control Sample Data'!J112&gt;0),'Control Sample Data'!J112,$B$1),"")</f>
        <v/>
      </c>
      <c r="W113" s="60" t="str">
        <f>IF(SUM('Control Sample Data'!K$3:K$98)&gt;10,IF(AND(ISNUMBER('Control Sample Data'!K112),'Control Sample Data'!K112&lt;$B$1, 'Control Sample Data'!K112&gt;0),'Control Sample Data'!K112,$B$1),"")</f>
        <v/>
      </c>
      <c r="X113" s="60" t="str">
        <f>IF(SUM('Control Sample Data'!L$3:L$98)&gt;10,IF(AND(ISNUMBER('Control Sample Data'!L112),'Control Sample Data'!L112&lt;$B$1, 'Control Sample Data'!L112&gt;0),'Control Sample Data'!L112,$B$1),"")</f>
        <v/>
      </c>
      <c r="Y113" s="95" t="str">
        <f>IF(SUM('Control Sample Data'!M$3:M$98)&gt;10,IF(AND(ISNUMBER('Control Sample Data'!M112),'Control Sample Data'!M112&lt;$B$1, 'Control Sample Data'!M112&gt;0),'Control Sample Data'!M112,$B$1),"")</f>
        <v/>
      </c>
      <c r="Z113" s="62" t="str">
        <f>IF(ISERROR(VLOOKUP('Choose Housekeeping Genes'!$C16,Calculations!$C$100:$M$195,2,0)),"",VLOOKUP('Choose Housekeeping Genes'!$C16,Calculations!$C$100:$M$195,2,0))</f>
        <v/>
      </c>
      <c r="AA113" s="62" t="str">
        <f>IF(ISERROR(VLOOKUP('Choose Housekeeping Genes'!$C16,Calculations!$C$100:$M$195,3,0)),"",VLOOKUP('Choose Housekeeping Genes'!$C16,Calculations!$C$100:$M$195,3,0))</f>
        <v/>
      </c>
      <c r="AB113" s="62" t="str">
        <f>IF(ISERROR(VLOOKUP('Choose Housekeeping Genes'!$C16,Calculations!$C$100:$M$195,4,0)),"",VLOOKUP('Choose Housekeeping Genes'!$C16,Calculations!$C$100:$M$195,4,0))</f>
        <v/>
      </c>
      <c r="AC113" s="62" t="str">
        <f>IF(ISERROR(VLOOKUP('Choose Housekeeping Genes'!$C16,Calculations!$C$100:$M$195,5,0)),"",VLOOKUP('Choose Housekeeping Genes'!$C16,Calculations!$C$100:$M$195,5,0))</f>
        <v/>
      </c>
      <c r="AD113" s="62" t="str">
        <f>IF(ISERROR(VLOOKUP('Choose Housekeeping Genes'!$C16,Calculations!$C$100:$M$195,6,0)),"",VLOOKUP('Choose Housekeeping Genes'!$C16,Calculations!$C$100:$M$195,6,0))</f>
        <v/>
      </c>
      <c r="AE113" s="62" t="str">
        <f>IF(ISERROR(VLOOKUP('Choose Housekeeping Genes'!$C16,Calculations!$C$100:$M$195,7,0)),"",VLOOKUP('Choose Housekeeping Genes'!$C16,Calculations!$C$100:$M$195,7,0))</f>
        <v/>
      </c>
      <c r="AF113" s="62" t="str">
        <f>IF(ISERROR(VLOOKUP('Choose Housekeeping Genes'!$C16,Calculations!$C$100:$M$195,8,0)),"",VLOOKUP('Choose Housekeeping Genes'!$C16,Calculations!$C$100:$M$195,8,0))</f>
        <v/>
      </c>
      <c r="AG113" s="62" t="str">
        <f>IF(ISERROR(VLOOKUP('Choose Housekeeping Genes'!$C16,Calculations!$C$100:$M$195,9,0)),"",VLOOKUP('Choose Housekeeping Genes'!$C16,Calculations!$C$100:$M$195,9,0))</f>
        <v/>
      </c>
      <c r="AH113" s="62" t="str">
        <f>IF(ISERROR(VLOOKUP('Choose Housekeeping Genes'!$C16,Calculations!$C$100:$M$195,10,0)),"",VLOOKUP('Choose Housekeeping Genes'!$C16,Calculations!$C$100:$M$195,10,0))</f>
        <v/>
      </c>
      <c r="AI113" s="62" t="str">
        <f>IF(ISERROR(VLOOKUP('Choose Housekeeping Genes'!$C16,Calculations!$C$100:$M$195,11,0)),"",VLOOKUP('Choose Housekeeping Genes'!$C16,Calculations!$C$100:$M$195,11,0))</f>
        <v/>
      </c>
      <c r="AJ113" s="62" t="str">
        <f>IF(ISERROR(VLOOKUP('Choose Housekeeping Genes'!$C16,Calculations!$C$100:$Y$195,14,0)),"",VLOOKUP('Choose Housekeeping Genes'!$C16,Calculations!$C$100:$Y$195,14,0))</f>
        <v/>
      </c>
      <c r="AK113" s="62" t="str">
        <f>IF(ISERROR(VLOOKUP('Choose Housekeeping Genes'!$C16,Calculations!$C$100:$Y$195,15,0)),"",VLOOKUP('Choose Housekeeping Genes'!$C16,Calculations!$C$100:$Y$195,15,0))</f>
        <v/>
      </c>
      <c r="AL113" s="62" t="str">
        <f>IF(ISERROR(VLOOKUP('Choose Housekeeping Genes'!$C16,Calculations!$C$100:$Y$195,16,0)),"",VLOOKUP('Choose Housekeeping Genes'!$C16,Calculations!$C$100:$Y$195,16,0))</f>
        <v/>
      </c>
      <c r="AM113" s="62" t="str">
        <f>IF(ISERROR(VLOOKUP('Choose Housekeeping Genes'!$C16,Calculations!$C$100:$Y$195,17,0)),"",VLOOKUP('Choose Housekeeping Genes'!$C16,Calculations!$C$100:$Y$195,17,0))</f>
        <v/>
      </c>
      <c r="AN113" s="62" t="str">
        <f>IF(ISERROR(VLOOKUP('Choose Housekeeping Genes'!$C16,Calculations!$C$100:$Y$195,18,0)),"",VLOOKUP('Choose Housekeeping Genes'!$C16,Calculations!$C$100:$Y$195,18,0))</f>
        <v/>
      </c>
      <c r="AO113" s="62" t="str">
        <f>IF(ISERROR(VLOOKUP('Choose Housekeeping Genes'!$C16,Calculations!$C$100:$Y$195,19,0)),"",VLOOKUP('Choose Housekeeping Genes'!$C16,Calculations!$C$100:$Y$195,19,0))</f>
        <v/>
      </c>
      <c r="AP113" s="62" t="str">
        <f>IF(ISERROR(VLOOKUP('Choose Housekeeping Genes'!$C16,Calculations!$C$100:$Y$195,20,0)),"",VLOOKUP('Choose Housekeeping Genes'!$C16,Calculations!$C$100:$Y$195,20,0))</f>
        <v/>
      </c>
      <c r="AQ113" s="62" t="str">
        <f>IF(ISERROR(VLOOKUP('Choose Housekeeping Genes'!$C16,Calculations!$C$100:$Y$195,21,0)),"",VLOOKUP('Choose Housekeeping Genes'!$C16,Calculations!$C$100:$Y$195,21,0))</f>
        <v/>
      </c>
      <c r="AR113" s="62" t="str">
        <f>IF(ISERROR(VLOOKUP('Choose Housekeeping Genes'!$C16,Calculations!$C$100:$Y$195,22,0)),"",VLOOKUP('Choose Housekeeping Genes'!$C16,Calculations!$C$100:$Y$195,22,0))</f>
        <v/>
      </c>
      <c r="AS113" s="62" t="str">
        <f>IF(ISERROR(VLOOKUP('Choose Housekeeping Genes'!$C16,Calculations!$C$100:$Y$195,23,0)),"",VLOOKUP('Choose Housekeeping Genes'!$C16,Calculations!$C$100:$Y$195,23,0))</f>
        <v/>
      </c>
      <c r="AT113" s="74">
        <f t="shared" si="106"/>
        <v>4.451666666666668</v>
      </c>
      <c r="AU113" s="74">
        <f t="shared" si="107"/>
        <v>4.8233333333333306</v>
      </c>
      <c r="AV113" s="74">
        <f t="shared" si="108"/>
        <v>4.5366666666666653</v>
      </c>
      <c r="AW113" s="74" t="str">
        <f t="shared" si="109"/>
        <v/>
      </c>
      <c r="AX113" s="74" t="str">
        <f t="shared" si="110"/>
        <v/>
      </c>
      <c r="AY113" s="74" t="str">
        <f t="shared" si="111"/>
        <v/>
      </c>
      <c r="AZ113" s="74" t="str">
        <f t="shared" si="112"/>
        <v/>
      </c>
      <c r="BA113" s="74" t="str">
        <f t="shared" si="113"/>
        <v/>
      </c>
      <c r="BB113" s="74" t="str">
        <f t="shared" si="114"/>
        <v/>
      </c>
      <c r="BC113" s="74" t="str">
        <f t="shared" si="115"/>
        <v/>
      </c>
      <c r="BD113" s="74">
        <f t="shared" si="117"/>
        <v>5.6833333333333336</v>
      </c>
      <c r="BE113" s="74">
        <f t="shared" si="118"/>
        <v>5.211666666666666</v>
      </c>
      <c r="BF113" s="74">
        <f t="shared" si="119"/>
        <v>5.125</v>
      </c>
      <c r="BG113" s="74" t="str">
        <f t="shared" si="120"/>
        <v/>
      </c>
      <c r="BH113" s="74" t="str">
        <f t="shared" si="121"/>
        <v/>
      </c>
      <c r="BI113" s="74" t="str">
        <f t="shared" si="122"/>
        <v/>
      </c>
      <c r="BJ113" s="74" t="str">
        <f t="shared" si="123"/>
        <v/>
      </c>
      <c r="BK113" s="74" t="str">
        <f t="shared" si="124"/>
        <v/>
      </c>
      <c r="BL113" s="74" t="str">
        <f t="shared" si="125"/>
        <v/>
      </c>
      <c r="BM113" s="74" t="str">
        <f t="shared" si="126"/>
        <v/>
      </c>
      <c r="BN113" s="62">
        <f t="shared" si="127"/>
        <v>4.6038888888888883</v>
      </c>
      <c r="BO113" s="62">
        <f t="shared" si="128"/>
        <v>5.34</v>
      </c>
      <c r="BP113" s="9">
        <f t="shared" si="86"/>
        <v>4.5699852950857017E-2</v>
      </c>
      <c r="BQ113" s="9">
        <f t="shared" si="87"/>
        <v>3.5320918414786191E-2</v>
      </c>
      <c r="BR113" s="9">
        <f t="shared" si="88"/>
        <v>4.3085114655805591E-2</v>
      </c>
      <c r="BS113" s="9" t="str">
        <f t="shared" si="89"/>
        <v/>
      </c>
      <c r="BT113" s="9" t="str">
        <f t="shared" si="90"/>
        <v/>
      </c>
      <c r="BU113" s="9" t="str">
        <f t="shared" si="91"/>
        <v/>
      </c>
      <c r="BV113" s="9" t="str">
        <f t="shared" si="92"/>
        <v/>
      </c>
      <c r="BW113" s="9" t="str">
        <f t="shared" si="93"/>
        <v/>
      </c>
      <c r="BX113" s="9" t="str">
        <f t="shared" si="94"/>
        <v/>
      </c>
      <c r="BY113" s="9" t="str">
        <f t="shared" si="95"/>
        <v/>
      </c>
      <c r="BZ113" s="9">
        <f t="shared" si="96"/>
        <v>1.9460150349356605E-2</v>
      </c>
      <c r="CA113" s="9">
        <f t="shared" si="97"/>
        <v>2.6985595481685443E-2</v>
      </c>
      <c r="CB113" s="9">
        <f t="shared" si="98"/>
        <v>2.8656376350145982E-2</v>
      </c>
      <c r="CC113" s="9" t="str">
        <f t="shared" si="99"/>
        <v/>
      </c>
      <c r="CD113" s="9" t="str">
        <f t="shared" si="100"/>
        <v/>
      </c>
      <c r="CE113" s="9" t="str">
        <f t="shared" si="101"/>
        <v/>
      </c>
      <c r="CF113" s="9" t="str">
        <f t="shared" si="102"/>
        <v/>
      </c>
      <c r="CG113" s="9" t="str">
        <f t="shared" si="103"/>
        <v/>
      </c>
      <c r="CH113" s="9" t="str">
        <f t="shared" si="104"/>
        <v/>
      </c>
      <c r="CI113" s="9" t="str">
        <f t="shared" si="105"/>
        <v/>
      </c>
    </row>
    <row r="114" spans="1:87">
      <c r="A114" s="188"/>
      <c r="B114" s="57" t="str">
        <f>IF('Gene Table'!D113="","",'Gene Table'!D113)</f>
        <v>NM_001040280</v>
      </c>
      <c r="C114" s="57" t="s">
        <v>1756</v>
      </c>
      <c r="D114" s="60">
        <f>IF(SUM('Test Sample Data'!D$3:D$98)&gt;10,IF(AND(ISNUMBER('Test Sample Data'!D113),'Test Sample Data'!D113&lt;$B$1, 'Test Sample Data'!D113&gt;0),'Test Sample Data'!D113,$B$1),"")</f>
        <v>26.9</v>
      </c>
      <c r="E114" s="60">
        <f>IF(SUM('Test Sample Data'!E$3:E$98)&gt;10,IF(AND(ISNUMBER('Test Sample Data'!E113),'Test Sample Data'!E113&lt;$B$1, 'Test Sample Data'!E113&gt;0),'Test Sample Data'!E113,$B$1),"")</f>
        <v>27.42</v>
      </c>
      <c r="F114" s="60">
        <f>IF(SUM('Test Sample Data'!F$3:F$98)&gt;10,IF(AND(ISNUMBER('Test Sample Data'!F113),'Test Sample Data'!F113&lt;$B$1, 'Test Sample Data'!F113&gt;0),'Test Sample Data'!F113,$B$1),"")</f>
        <v>27.3</v>
      </c>
      <c r="G114" s="60" t="str">
        <f>IF(SUM('Test Sample Data'!G$3:G$98)&gt;10,IF(AND(ISNUMBER('Test Sample Data'!G113),'Test Sample Data'!G113&lt;$B$1, 'Test Sample Data'!G113&gt;0),'Test Sample Data'!G113,$B$1),"")</f>
        <v/>
      </c>
      <c r="H114" s="60" t="str">
        <f>IF(SUM('Test Sample Data'!H$3:H$98)&gt;10,IF(AND(ISNUMBER('Test Sample Data'!H113),'Test Sample Data'!H113&lt;$B$1, 'Test Sample Data'!H113&gt;0),'Test Sample Data'!H113,$B$1),"")</f>
        <v/>
      </c>
      <c r="I114" s="60" t="str">
        <f>IF(SUM('Test Sample Data'!I$3:I$98)&gt;10,IF(AND(ISNUMBER('Test Sample Data'!I113),'Test Sample Data'!I113&lt;$B$1, 'Test Sample Data'!I113&gt;0),'Test Sample Data'!I113,$B$1),"")</f>
        <v/>
      </c>
      <c r="J114" s="60" t="str">
        <f>IF(SUM('Test Sample Data'!J$3:J$98)&gt;10,IF(AND(ISNUMBER('Test Sample Data'!J113),'Test Sample Data'!J113&lt;$B$1, 'Test Sample Data'!J113&gt;0),'Test Sample Data'!J113,$B$1),"")</f>
        <v/>
      </c>
      <c r="K114" s="60" t="str">
        <f>IF(SUM('Test Sample Data'!K$3:K$98)&gt;10,IF(AND(ISNUMBER('Test Sample Data'!K113),'Test Sample Data'!K113&lt;$B$1, 'Test Sample Data'!K113&gt;0),'Test Sample Data'!K113,$B$1),"")</f>
        <v/>
      </c>
      <c r="L114" s="60" t="str">
        <f>IF(SUM('Test Sample Data'!L$3:L$98)&gt;10,IF(AND(ISNUMBER('Test Sample Data'!L113),'Test Sample Data'!L113&lt;$B$1, 'Test Sample Data'!L113&gt;0),'Test Sample Data'!L113,$B$1),"")</f>
        <v/>
      </c>
      <c r="M114" s="60" t="str">
        <f>IF(SUM('Test Sample Data'!M$3:M$98)&gt;10,IF(AND(ISNUMBER('Test Sample Data'!M113),'Test Sample Data'!M113&lt;$B$1, 'Test Sample Data'!M113&gt;0),'Test Sample Data'!M113,$B$1),"")</f>
        <v/>
      </c>
      <c r="N114" s="60" t="str">
        <f>'Gene Table'!D113</f>
        <v>NM_001040280</v>
      </c>
      <c r="O114" s="57" t="s">
        <v>1756</v>
      </c>
      <c r="P114" s="60">
        <f>IF(SUM('Control Sample Data'!D$3:D$98)&gt;10,IF(AND(ISNUMBER('Control Sample Data'!D113),'Control Sample Data'!D113&lt;$B$1, 'Control Sample Data'!D113&gt;0),'Control Sample Data'!D113,$B$1),"")</f>
        <v>30.18</v>
      </c>
      <c r="Q114" s="60">
        <f>IF(SUM('Control Sample Data'!E$3:E$98)&gt;10,IF(AND(ISNUMBER('Control Sample Data'!E113),'Control Sample Data'!E113&lt;$B$1, 'Control Sample Data'!E113&gt;0),'Control Sample Data'!E113,$B$1),"")</f>
        <v>30.38</v>
      </c>
      <c r="R114" s="60">
        <f>IF(SUM('Control Sample Data'!F$3:F$98)&gt;10,IF(AND(ISNUMBER('Control Sample Data'!F113),'Control Sample Data'!F113&lt;$B$1, 'Control Sample Data'!F113&gt;0),'Control Sample Data'!F113,$B$1),"")</f>
        <v>30.68</v>
      </c>
      <c r="S114" s="60" t="str">
        <f>IF(SUM('Control Sample Data'!G$3:G$98)&gt;10,IF(AND(ISNUMBER('Control Sample Data'!G113),'Control Sample Data'!G113&lt;$B$1, 'Control Sample Data'!G113&gt;0),'Control Sample Data'!G113,$B$1),"")</f>
        <v/>
      </c>
      <c r="T114" s="60" t="str">
        <f>IF(SUM('Control Sample Data'!H$3:H$98)&gt;10,IF(AND(ISNUMBER('Control Sample Data'!H113),'Control Sample Data'!H113&lt;$B$1, 'Control Sample Data'!H113&gt;0),'Control Sample Data'!H113,$B$1),"")</f>
        <v/>
      </c>
      <c r="U114" s="60" t="str">
        <f>IF(SUM('Control Sample Data'!I$3:I$98)&gt;10,IF(AND(ISNUMBER('Control Sample Data'!I113),'Control Sample Data'!I113&lt;$B$1, 'Control Sample Data'!I113&gt;0),'Control Sample Data'!I113,$B$1),"")</f>
        <v/>
      </c>
      <c r="V114" s="60" t="str">
        <f>IF(SUM('Control Sample Data'!J$3:J$98)&gt;10,IF(AND(ISNUMBER('Control Sample Data'!J113),'Control Sample Data'!J113&lt;$B$1, 'Control Sample Data'!J113&gt;0),'Control Sample Data'!J113,$B$1),"")</f>
        <v/>
      </c>
      <c r="W114" s="60" t="str">
        <f>IF(SUM('Control Sample Data'!K$3:K$98)&gt;10,IF(AND(ISNUMBER('Control Sample Data'!K113),'Control Sample Data'!K113&lt;$B$1, 'Control Sample Data'!K113&gt;0),'Control Sample Data'!K113,$B$1),"")</f>
        <v/>
      </c>
      <c r="X114" s="60" t="str">
        <f>IF(SUM('Control Sample Data'!L$3:L$98)&gt;10,IF(AND(ISNUMBER('Control Sample Data'!L113),'Control Sample Data'!L113&lt;$B$1, 'Control Sample Data'!L113&gt;0),'Control Sample Data'!L113,$B$1),"")</f>
        <v/>
      </c>
      <c r="Y114" s="95" t="str">
        <f>IF(SUM('Control Sample Data'!M$3:M$98)&gt;10,IF(AND(ISNUMBER('Control Sample Data'!M113),'Control Sample Data'!M113&lt;$B$1, 'Control Sample Data'!M113&gt;0),'Control Sample Data'!M113,$B$1),"")</f>
        <v/>
      </c>
      <c r="Z114" s="62" t="str">
        <f>IF(ISERROR(VLOOKUP('Choose Housekeeping Genes'!$C17,Calculations!$C$100:$M$195,2,0)),"",VLOOKUP('Choose Housekeeping Genes'!$C17,Calculations!$C$100:$M$195,2,0))</f>
        <v/>
      </c>
      <c r="AA114" s="62" t="str">
        <f>IF(ISERROR(VLOOKUP('Choose Housekeeping Genes'!$C17,Calculations!$C$100:$M$195,3,0)),"",VLOOKUP('Choose Housekeeping Genes'!$C17,Calculations!$C$100:$M$195,3,0))</f>
        <v/>
      </c>
      <c r="AB114" s="62" t="str">
        <f>IF(ISERROR(VLOOKUP('Choose Housekeeping Genes'!$C17,Calculations!$C$100:$M$195,4,0)),"",VLOOKUP('Choose Housekeeping Genes'!$C17,Calculations!$C$100:$M$195,4,0))</f>
        <v/>
      </c>
      <c r="AC114" s="62" t="str">
        <f>IF(ISERROR(VLOOKUP('Choose Housekeeping Genes'!$C17,Calculations!$C$100:$M$195,5,0)),"",VLOOKUP('Choose Housekeeping Genes'!$C17,Calculations!$C$100:$M$195,5,0))</f>
        <v/>
      </c>
      <c r="AD114" s="62" t="str">
        <f>IF(ISERROR(VLOOKUP('Choose Housekeeping Genes'!$C17,Calculations!$C$100:$M$195,6,0)),"",VLOOKUP('Choose Housekeeping Genes'!$C17,Calculations!$C$100:$M$195,6,0))</f>
        <v/>
      </c>
      <c r="AE114" s="62" t="str">
        <f>IF(ISERROR(VLOOKUP('Choose Housekeeping Genes'!$C17,Calculations!$C$100:$M$195,7,0)),"",VLOOKUP('Choose Housekeeping Genes'!$C17,Calculations!$C$100:$M$195,7,0))</f>
        <v/>
      </c>
      <c r="AF114" s="62" t="str">
        <f>IF(ISERROR(VLOOKUP('Choose Housekeeping Genes'!$C17,Calculations!$C$100:$M$195,8,0)),"",VLOOKUP('Choose Housekeeping Genes'!$C17,Calculations!$C$100:$M$195,8,0))</f>
        <v/>
      </c>
      <c r="AG114" s="62" t="str">
        <f>IF(ISERROR(VLOOKUP('Choose Housekeeping Genes'!$C17,Calculations!$C$100:$M$195,9,0)),"",VLOOKUP('Choose Housekeeping Genes'!$C17,Calculations!$C$100:$M$195,9,0))</f>
        <v/>
      </c>
      <c r="AH114" s="62" t="str">
        <f>IF(ISERROR(VLOOKUP('Choose Housekeeping Genes'!$C17,Calculations!$C$100:$M$195,10,0)),"",VLOOKUP('Choose Housekeeping Genes'!$C17,Calculations!$C$100:$M$195,10,0))</f>
        <v/>
      </c>
      <c r="AI114" s="62" t="str">
        <f>IF(ISERROR(VLOOKUP('Choose Housekeeping Genes'!$C17,Calculations!$C$100:$M$195,11,0)),"",VLOOKUP('Choose Housekeeping Genes'!$C17,Calculations!$C$100:$M$195,11,0))</f>
        <v/>
      </c>
      <c r="AJ114" s="62" t="str">
        <f>IF(ISERROR(VLOOKUP('Choose Housekeeping Genes'!$C17,Calculations!$C$100:$Y$195,14,0)),"",VLOOKUP('Choose Housekeeping Genes'!$C17,Calculations!$C$100:$Y$195,14,0))</f>
        <v/>
      </c>
      <c r="AK114" s="62" t="str">
        <f>IF(ISERROR(VLOOKUP('Choose Housekeeping Genes'!$C17,Calculations!$C$100:$Y$195,15,0)),"",VLOOKUP('Choose Housekeeping Genes'!$C17,Calculations!$C$100:$Y$195,15,0))</f>
        <v/>
      </c>
      <c r="AL114" s="62" t="str">
        <f>IF(ISERROR(VLOOKUP('Choose Housekeeping Genes'!$C17,Calculations!$C$100:$Y$195,16,0)),"",VLOOKUP('Choose Housekeeping Genes'!$C17,Calculations!$C$100:$Y$195,16,0))</f>
        <v/>
      </c>
      <c r="AM114" s="62" t="str">
        <f>IF(ISERROR(VLOOKUP('Choose Housekeeping Genes'!$C17,Calculations!$C$100:$Y$195,17,0)),"",VLOOKUP('Choose Housekeeping Genes'!$C17,Calculations!$C$100:$Y$195,17,0))</f>
        <v/>
      </c>
      <c r="AN114" s="62" t="str">
        <f>IF(ISERROR(VLOOKUP('Choose Housekeeping Genes'!$C17,Calculations!$C$100:$Y$195,18,0)),"",VLOOKUP('Choose Housekeeping Genes'!$C17,Calculations!$C$100:$Y$195,18,0))</f>
        <v/>
      </c>
      <c r="AO114" s="62" t="str">
        <f>IF(ISERROR(VLOOKUP('Choose Housekeeping Genes'!$C17,Calculations!$C$100:$Y$195,19,0)),"",VLOOKUP('Choose Housekeeping Genes'!$C17,Calculations!$C$100:$Y$195,19,0))</f>
        <v/>
      </c>
      <c r="AP114" s="62" t="str">
        <f>IF(ISERROR(VLOOKUP('Choose Housekeeping Genes'!$C17,Calculations!$C$100:$Y$195,20,0)),"",VLOOKUP('Choose Housekeeping Genes'!$C17,Calculations!$C$100:$Y$195,20,0))</f>
        <v/>
      </c>
      <c r="AQ114" s="62" t="str">
        <f>IF(ISERROR(VLOOKUP('Choose Housekeeping Genes'!$C17,Calculations!$C$100:$Y$195,21,0)),"",VLOOKUP('Choose Housekeeping Genes'!$C17,Calculations!$C$100:$Y$195,21,0))</f>
        <v/>
      </c>
      <c r="AR114" s="62" t="str">
        <f>IF(ISERROR(VLOOKUP('Choose Housekeeping Genes'!$C17,Calculations!$C$100:$Y$195,22,0)),"",VLOOKUP('Choose Housekeeping Genes'!$C17,Calculations!$C$100:$Y$195,22,0))</f>
        <v/>
      </c>
      <c r="AS114" s="62" t="str">
        <f>IF(ISERROR(VLOOKUP('Choose Housekeeping Genes'!$C17,Calculations!$C$100:$Y$195,23,0)),"",VLOOKUP('Choose Housekeeping Genes'!$C17,Calculations!$C$100:$Y$195,23,0))</f>
        <v/>
      </c>
      <c r="AT114" s="74">
        <f t="shared" si="106"/>
        <v>3.3816666666666677</v>
      </c>
      <c r="AU114" s="74">
        <f t="shared" si="107"/>
        <v>3.8133333333333326</v>
      </c>
      <c r="AV114" s="74">
        <f t="shared" si="108"/>
        <v>3.6766666666666659</v>
      </c>
      <c r="AW114" s="74" t="str">
        <f t="shared" si="109"/>
        <v/>
      </c>
      <c r="AX114" s="74" t="str">
        <f t="shared" si="110"/>
        <v/>
      </c>
      <c r="AY114" s="74" t="str">
        <f t="shared" si="111"/>
        <v/>
      </c>
      <c r="AZ114" s="74" t="str">
        <f t="shared" si="112"/>
        <v/>
      </c>
      <c r="BA114" s="74" t="str">
        <f t="shared" si="113"/>
        <v/>
      </c>
      <c r="BB114" s="74" t="str">
        <f t="shared" si="114"/>
        <v/>
      </c>
      <c r="BC114" s="74" t="str">
        <f t="shared" si="115"/>
        <v/>
      </c>
      <c r="BD114" s="74">
        <f t="shared" si="117"/>
        <v>6.4033333333333324</v>
      </c>
      <c r="BE114" s="74">
        <f t="shared" si="118"/>
        <v>6.0716666666666654</v>
      </c>
      <c r="BF114" s="74">
        <f t="shared" si="119"/>
        <v>6.2749999999999986</v>
      </c>
      <c r="BG114" s="74" t="str">
        <f t="shared" si="120"/>
        <v/>
      </c>
      <c r="BH114" s="74" t="str">
        <f t="shared" si="121"/>
        <v/>
      </c>
      <c r="BI114" s="74" t="str">
        <f t="shared" si="122"/>
        <v/>
      </c>
      <c r="BJ114" s="74" t="str">
        <f t="shared" si="123"/>
        <v/>
      </c>
      <c r="BK114" s="74" t="str">
        <f t="shared" si="124"/>
        <v/>
      </c>
      <c r="BL114" s="74" t="str">
        <f t="shared" si="125"/>
        <v/>
      </c>
      <c r="BM114" s="74" t="str">
        <f t="shared" si="126"/>
        <v/>
      </c>
      <c r="BN114" s="62">
        <f t="shared" si="127"/>
        <v>3.6238888888888887</v>
      </c>
      <c r="BO114" s="62">
        <f t="shared" si="128"/>
        <v>6.2499999999999991</v>
      </c>
      <c r="BP114" s="9">
        <f t="shared" si="86"/>
        <v>9.5943796163270964E-2</v>
      </c>
      <c r="BQ114" s="9">
        <f t="shared" si="87"/>
        <v>7.1133189661738941E-2</v>
      </c>
      <c r="BR114" s="9">
        <f t="shared" si="88"/>
        <v>7.8201133718359406E-2</v>
      </c>
      <c r="BS114" s="9" t="str">
        <f t="shared" si="89"/>
        <v/>
      </c>
      <c r="BT114" s="9" t="str">
        <f t="shared" si="90"/>
        <v/>
      </c>
      <c r="BU114" s="9" t="str">
        <f t="shared" si="91"/>
        <v/>
      </c>
      <c r="BV114" s="9" t="str">
        <f t="shared" si="92"/>
        <v/>
      </c>
      <c r="BW114" s="9" t="str">
        <f t="shared" si="93"/>
        <v/>
      </c>
      <c r="BX114" s="9" t="str">
        <f t="shared" si="94"/>
        <v/>
      </c>
      <c r="BY114" s="9" t="str">
        <f t="shared" si="95"/>
        <v/>
      </c>
      <c r="BZ114" s="9">
        <f t="shared" si="96"/>
        <v>1.1814207501873645E-2</v>
      </c>
      <c r="CA114" s="9">
        <f t="shared" si="97"/>
        <v>1.4867782858122978E-2</v>
      </c>
      <c r="CB114" s="9">
        <f t="shared" si="98"/>
        <v>1.2913286221159576E-2</v>
      </c>
      <c r="CC114" s="9" t="str">
        <f t="shared" si="99"/>
        <v/>
      </c>
      <c r="CD114" s="9" t="str">
        <f t="shared" si="100"/>
        <v/>
      </c>
      <c r="CE114" s="9" t="str">
        <f t="shared" si="101"/>
        <v/>
      </c>
      <c r="CF114" s="9" t="str">
        <f t="shared" si="102"/>
        <v/>
      </c>
      <c r="CG114" s="9" t="str">
        <f t="shared" si="103"/>
        <v/>
      </c>
      <c r="CH114" s="9" t="str">
        <f t="shared" si="104"/>
        <v/>
      </c>
      <c r="CI114" s="9" t="str">
        <f t="shared" si="105"/>
        <v/>
      </c>
    </row>
    <row r="115" spans="1:87">
      <c r="A115" s="188"/>
      <c r="B115" s="57" t="str">
        <f>IF('Gene Table'!D114="","",'Gene Table'!D114)</f>
        <v>NM_000591</v>
      </c>
      <c r="C115" s="57" t="s">
        <v>1757</v>
      </c>
      <c r="D115" s="60">
        <f>IF(SUM('Test Sample Data'!D$3:D$98)&gt;10,IF(AND(ISNUMBER('Test Sample Data'!D114),'Test Sample Data'!D114&lt;$B$1, 'Test Sample Data'!D114&gt;0),'Test Sample Data'!D114,$B$1),"")</f>
        <v>33.1</v>
      </c>
      <c r="E115" s="60">
        <f>IF(SUM('Test Sample Data'!E$3:E$98)&gt;10,IF(AND(ISNUMBER('Test Sample Data'!E114),'Test Sample Data'!E114&lt;$B$1, 'Test Sample Data'!E114&gt;0),'Test Sample Data'!E114,$B$1),"")</f>
        <v>33.29</v>
      </c>
      <c r="F115" s="60">
        <f>IF(SUM('Test Sample Data'!F$3:F$98)&gt;10,IF(AND(ISNUMBER('Test Sample Data'!F114),'Test Sample Data'!F114&lt;$B$1, 'Test Sample Data'!F114&gt;0),'Test Sample Data'!F114,$B$1),"")</f>
        <v>32.83</v>
      </c>
      <c r="G115" s="60" t="str">
        <f>IF(SUM('Test Sample Data'!G$3:G$98)&gt;10,IF(AND(ISNUMBER('Test Sample Data'!G114),'Test Sample Data'!G114&lt;$B$1, 'Test Sample Data'!G114&gt;0),'Test Sample Data'!G114,$B$1),"")</f>
        <v/>
      </c>
      <c r="H115" s="60" t="str">
        <f>IF(SUM('Test Sample Data'!H$3:H$98)&gt;10,IF(AND(ISNUMBER('Test Sample Data'!H114),'Test Sample Data'!H114&lt;$B$1, 'Test Sample Data'!H114&gt;0),'Test Sample Data'!H114,$B$1),"")</f>
        <v/>
      </c>
      <c r="I115" s="60" t="str">
        <f>IF(SUM('Test Sample Data'!I$3:I$98)&gt;10,IF(AND(ISNUMBER('Test Sample Data'!I114),'Test Sample Data'!I114&lt;$B$1, 'Test Sample Data'!I114&gt;0),'Test Sample Data'!I114,$B$1),"")</f>
        <v/>
      </c>
      <c r="J115" s="60" t="str">
        <f>IF(SUM('Test Sample Data'!J$3:J$98)&gt;10,IF(AND(ISNUMBER('Test Sample Data'!J114),'Test Sample Data'!J114&lt;$B$1, 'Test Sample Data'!J114&gt;0),'Test Sample Data'!J114,$B$1),"")</f>
        <v/>
      </c>
      <c r="K115" s="60" t="str">
        <f>IF(SUM('Test Sample Data'!K$3:K$98)&gt;10,IF(AND(ISNUMBER('Test Sample Data'!K114),'Test Sample Data'!K114&lt;$B$1, 'Test Sample Data'!K114&gt;0),'Test Sample Data'!K114,$B$1),"")</f>
        <v/>
      </c>
      <c r="L115" s="60" t="str">
        <f>IF(SUM('Test Sample Data'!L$3:L$98)&gt;10,IF(AND(ISNUMBER('Test Sample Data'!L114),'Test Sample Data'!L114&lt;$B$1, 'Test Sample Data'!L114&gt;0),'Test Sample Data'!L114,$B$1),"")</f>
        <v/>
      </c>
      <c r="M115" s="60" t="str">
        <f>IF(SUM('Test Sample Data'!M$3:M$98)&gt;10,IF(AND(ISNUMBER('Test Sample Data'!M114),'Test Sample Data'!M114&lt;$B$1, 'Test Sample Data'!M114&gt;0),'Test Sample Data'!M114,$B$1),"")</f>
        <v/>
      </c>
      <c r="N115" s="60" t="str">
        <f>'Gene Table'!D114</f>
        <v>NM_000591</v>
      </c>
      <c r="O115" s="57" t="s">
        <v>1757</v>
      </c>
      <c r="P115" s="60">
        <f>IF(SUM('Control Sample Data'!D$3:D$98)&gt;10,IF(AND(ISNUMBER('Control Sample Data'!D114),'Control Sample Data'!D114&lt;$B$1, 'Control Sample Data'!D114&gt;0),'Control Sample Data'!D114,$B$1),"")</f>
        <v>28.29</v>
      </c>
      <c r="Q115" s="60">
        <f>IF(SUM('Control Sample Data'!E$3:E$98)&gt;10,IF(AND(ISNUMBER('Control Sample Data'!E114),'Control Sample Data'!E114&lt;$B$1, 'Control Sample Data'!E114&gt;0),'Control Sample Data'!E114,$B$1),"")</f>
        <v>28.44</v>
      </c>
      <c r="R115" s="60">
        <f>IF(SUM('Control Sample Data'!F$3:F$98)&gt;10,IF(AND(ISNUMBER('Control Sample Data'!F114),'Control Sample Data'!F114&lt;$B$1, 'Control Sample Data'!F114&gt;0),'Control Sample Data'!F114,$B$1),"")</f>
        <v>28.68</v>
      </c>
      <c r="S115" s="60" t="str">
        <f>IF(SUM('Control Sample Data'!G$3:G$98)&gt;10,IF(AND(ISNUMBER('Control Sample Data'!G114),'Control Sample Data'!G114&lt;$B$1, 'Control Sample Data'!G114&gt;0),'Control Sample Data'!G114,$B$1),"")</f>
        <v/>
      </c>
      <c r="T115" s="60" t="str">
        <f>IF(SUM('Control Sample Data'!H$3:H$98)&gt;10,IF(AND(ISNUMBER('Control Sample Data'!H114),'Control Sample Data'!H114&lt;$B$1, 'Control Sample Data'!H114&gt;0),'Control Sample Data'!H114,$B$1),"")</f>
        <v/>
      </c>
      <c r="U115" s="60" t="str">
        <f>IF(SUM('Control Sample Data'!I$3:I$98)&gt;10,IF(AND(ISNUMBER('Control Sample Data'!I114),'Control Sample Data'!I114&lt;$B$1, 'Control Sample Data'!I114&gt;0),'Control Sample Data'!I114,$B$1),"")</f>
        <v/>
      </c>
      <c r="V115" s="60" t="str">
        <f>IF(SUM('Control Sample Data'!J$3:J$98)&gt;10,IF(AND(ISNUMBER('Control Sample Data'!J114),'Control Sample Data'!J114&lt;$B$1, 'Control Sample Data'!J114&gt;0),'Control Sample Data'!J114,$B$1),"")</f>
        <v/>
      </c>
      <c r="W115" s="60" t="str">
        <f>IF(SUM('Control Sample Data'!K$3:K$98)&gt;10,IF(AND(ISNUMBER('Control Sample Data'!K114),'Control Sample Data'!K114&lt;$B$1, 'Control Sample Data'!K114&gt;0),'Control Sample Data'!K114,$B$1),"")</f>
        <v/>
      </c>
      <c r="X115" s="60" t="str">
        <f>IF(SUM('Control Sample Data'!L$3:L$98)&gt;10,IF(AND(ISNUMBER('Control Sample Data'!L114),'Control Sample Data'!L114&lt;$B$1, 'Control Sample Data'!L114&gt;0),'Control Sample Data'!L114,$B$1),"")</f>
        <v/>
      </c>
      <c r="Y115" s="95" t="str">
        <f>IF(SUM('Control Sample Data'!M$3:M$98)&gt;10,IF(AND(ISNUMBER('Control Sample Data'!M114),'Control Sample Data'!M114&lt;$B$1, 'Control Sample Data'!M114&gt;0),'Control Sample Data'!M114,$B$1),"")</f>
        <v/>
      </c>
      <c r="Z115" s="62" t="str">
        <f>IF(ISERROR(VLOOKUP('Choose Housekeeping Genes'!$C18,Calculations!$C$100:$M$195,2,0)),"",VLOOKUP('Choose Housekeeping Genes'!$C18,Calculations!$C$100:$M$195,2,0))</f>
        <v/>
      </c>
      <c r="AA115" s="62" t="str">
        <f>IF(ISERROR(VLOOKUP('Choose Housekeeping Genes'!$C18,Calculations!$C$100:$M$195,3,0)),"",VLOOKUP('Choose Housekeeping Genes'!$C18,Calculations!$C$100:$M$195,3,0))</f>
        <v/>
      </c>
      <c r="AB115" s="62" t="str">
        <f>IF(ISERROR(VLOOKUP('Choose Housekeeping Genes'!$C18,Calculations!$C$100:$M$195,4,0)),"",VLOOKUP('Choose Housekeeping Genes'!$C18,Calculations!$C$100:$M$195,4,0))</f>
        <v/>
      </c>
      <c r="AC115" s="62" t="str">
        <f>IF(ISERROR(VLOOKUP('Choose Housekeeping Genes'!$C18,Calculations!$C$100:$M$195,5,0)),"",VLOOKUP('Choose Housekeeping Genes'!$C18,Calculations!$C$100:$M$195,5,0))</f>
        <v/>
      </c>
      <c r="AD115" s="62" t="str">
        <f>IF(ISERROR(VLOOKUP('Choose Housekeeping Genes'!$C18,Calculations!$C$100:$M$195,6,0)),"",VLOOKUP('Choose Housekeeping Genes'!$C18,Calculations!$C$100:$M$195,6,0))</f>
        <v/>
      </c>
      <c r="AE115" s="62" t="str">
        <f>IF(ISERROR(VLOOKUP('Choose Housekeeping Genes'!$C18,Calculations!$C$100:$M$195,7,0)),"",VLOOKUP('Choose Housekeeping Genes'!$C18,Calculations!$C$100:$M$195,7,0))</f>
        <v/>
      </c>
      <c r="AF115" s="62" t="str">
        <f>IF(ISERROR(VLOOKUP('Choose Housekeeping Genes'!$C18,Calculations!$C$100:$M$195,8,0)),"",VLOOKUP('Choose Housekeeping Genes'!$C18,Calculations!$C$100:$M$195,8,0))</f>
        <v/>
      </c>
      <c r="AG115" s="62" t="str">
        <f>IF(ISERROR(VLOOKUP('Choose Housekeeping Genes'!$C18,Calculations!$C$100:$M$195,9,0)),"",VLOOKUP('Choose Housekeeping Genes'!$C18,Calculations!$C$100:$M$195,9,0))</f>
        <v/>
      </c>
      <c r="AH115" s="62" t="str">
        <f>IF(ISERROR(VLOOKUP('Choose Housekeeping Genes'!$C18,Calculations!$C$100:$M$195,10,0)),"",VLOOKUP('Choose Housekeeping Genes'!$C18,Calculations!$C$100:$M$195,10,0))</f>
        <v/>
      </c>
      <c r="AI115" s="62" t="str">
        <f>IF(ISERROR(VLOOKUP('Choose Housekeeping Genes'!$C18,Calculations!$C$100:$M$195,11,0)),"",VLOOKUP('Choose Housekeeping Genes'!$C18,Calculations!$C$100:$M$195,11,0))</f>
        <v/>
      </c>
      <c r="AJ115" s="62" t="str">
        <f>IF(ISERROR(VLOOKUP('Choose Housekeeping Genes'!$C18,Calculations!$C$100:$Y$195,14,0)),"",VLOOKUP('Choose Housekeeping Genes'!$C18,Calculations!$C$100:$Y$195,14,0))</f>
        <v/>
      </c>
      <c r="AK115" s="62" t="str">
        <f>IF(ISERROR(VLOOKUP('Choose Housekeeping Genes'!$C18,Calculations!$C$100:$Y$195,15,0)),"",VLOOKUP('Choose Housekeeping Genes'!$C18,Calculations!$C$100:$Y$195,15,0))</f>
        <v/>
      </c>
      <c r="AL115" s="62" t="str">
        <f>IF(ISERROR(VLOOKUP('Choose Housekeeping Genes'!$C18,Calculations!$C$100:$Y$195,16,0)),"",VLOOKUP('Choose Housekeeping Genes'!$C18,Calculations!$C$100:$Y$195,16,0))</f>
        <v/>
      </c>
      <c r="AM115" s="62" t="str">
        <f>IF(ISERROR(VLOOKUP('Choose Housekeeping Genes'!$C18,Calculations!$C$100:$Y$195,17,0)),"",VLOOKUP('Choose Housekeeping Genes'!$C18,Calculations!$C$100:$Y$195,17,0))</f>
        <v/>
      </c>
      <c r="AN115" s="62" t="str">
        <f>IF(ISERROR(VLOOKUP('Choose Housekeeping Genes'!$C18,Calculations!$C$100:$Y$195,18,0)),"",VLOOKUP('Choose Housekeeping Genes'!$C18,Calculations!$C$100:$Y$195,18,0))</f>
        <v/>
      </c>
      <c r="AO115" s="62" t="str">
        <f>IF(ISERROR(VLOOKUP('Choose Housekeeping Genes'!$C18,Calculations!$C$100:$Y$195,19,0)),"",VLOOKUP('Choose Housekeeping Genes'!$C18,Calculations!$C$100:$Y$195,19,0))</f>
        <v/>
      </c>
      <c r="AP115" s="62" t="str">
        <f>IF(ISERROR(VLOOKUP('Choose Housekeeping Genes'!$C18,Calculations!$C$100:$Y$195,20,0)),"",VLOOKUP('Choose Housekeeping Genes'!$C18,Calculations!$C$100:$Y$195,20,0))</f>
        <v/>
      </c>
      <c r="AQ115" s="62" t="str">
        <f>IF(ISERROR(VLOOKUP('Choose Housekeeping Genes'!$C18,Calculations!$C$100:$Y$195,21,0)),"",VLOOKUP('Choose Housekeeping Genes'!$C18,Calculations!$C$100:$Y$195,21,0))</f>
        <v/>
      </c>
      <c r="AR115" s="62" t="str">
        <f>IF(ISERROR(VLOOKUP('Choose Housekeeping Genes'!$C18,Calculations!$C$100:$Y$195,22,0)),"",VLOOKUP('Choose Housekeeping Genes'!$C18,Calculations!$C$100:$Y$195,22,0))</f>
        <v/>
      </c>
      <c r="AS115" s="62" t="str">
        <f>IF(ISERROR(VLOOKUP('Choose Housekeeping Genes'!$C18,Calculations!$C$100:$Y$195,23,0)),"",VLOOKUP('Choose Housekeeping Genes'!$C18,Calculations!$C$100:$Y$195,23,0))</f>
        <v/>
      </c>
      <c r="AT115" s="74">
        <f t="shared" si="106"/>
        <v>9.5816666666666706</v>
      </c>
      <c r="AU115" s="74">
        <f t="shared" si="107"/>
        <v>9.68333333333333</v>
      </c>
      <c r="AV115" s="74">
        <f t="shared" si="108"/>
        <v>9.2066666666666634</v>
      </c>
      <c r="AW115" s="74" t="str">
        <f t="shared" si="109"/>
        <v/>
      </c>
      <c r="AX115" s="74" t="str">
        <f t="shared" si="110"/>
        <v/>
      </c>
      <c r="AY115" s="74" t="str">
        <f t="shared" si="111"/>
        <v/>
      </c>
      <c r="AZ115" s="74" t="str">
        <f t="shared" si="112"/>
        <v/>
      </c>
      <c r="BA115" s="74" t="str">
        <f t="shared" si="113"/>
        <v/>
      </c>
      <c r="BB115" s="74" t="str">
        <f t="shared" si="114"/>
        <v/>
      </c>
      <c r="BC115" s="74" t="str">
        <f t="shared" si="115"/>
        <v/>
      </c>
      <c r="BD115" s="74">
        <f t="shared" si="117"/>
        <v>4.5133333333333319</v>
      </c>
      <c r="BE115" s="74">
        <f t="shared" si="118"/>
        <v>4.1316666666666677</v>
      </c>
      <c r="BF115" s="74">
        <f t="shared" si="119"/>
        <v>4.2749999999999986</v>
      </c>
      <c r="BG115" s="74" t="str">
        <f t="shared" si="120"/>
        <v/>
      </c>
      <c r="BH115" s="74" t="str">
        <f t="shared" si="121"/>
        <v/>
      </c>
      <c r="BI115" s="74" t="str">
        <f t="shared" si="122"/>
        <v/>
      </c>
      <c r="BJ115" s="74" t="str">
        <f t="shared" si="123"/>
        <v/>
      </c>
      <c r="BK115" s="74" t="str">
        <f t="shared" si="124"/>
        <v/>
      </c>
      <c r="BL115" s="74" t="str">
        <f t="shared" si="125"/>
        <v/>
      </c>
      <c r="BM115" s="74" t="str">
        <f t="shared" si="126"/>
        <v/>
      </c>
      <c r="BN115" s="62">
        <f t="shared" si="127"/>
        <v>9.4905555555555541</v>
      </c>
      <c r="BO115" s="62">
        <f t="shared" si="128"/>
        <v>4.3066666666666658</v>
      </c>
      <c r="BP115" s="9">
        <f t="shared" si="86"/>
        <v>1.3050613405422478E-3</v>
      </c>
      <c r="BQ115" s="9">
        <f t="shared" si="87"/>
        <v>1.2162593968347911E-3</v>
      </c>
      <c r="BR115" s="9">
        <f t="shared" si="88"/>
        <v>1.6924551676610669E-3</v>
      </c>
      <c r="BS115" s="9" t="str">
        <f t="shared" si="89"/>
        <v/>
      </c>
      <c r="BT115" s="9" t="str">
        <f t="shared" si="90"/>
        <v/>
      </c>
      <c r="BU115" s="9" t="str">
        <f t="shared" si="91"/>
        <v/>
      </c>
      <c r="BV115" s="9" t="str">
        <f t="shared" si="92"/>
        <v/>
      </c>
      <c r="BW115" s="9" t="str">
        <f t="shared" si="93"/>
        <v/>
      </c>
      <c r="BX115" s="9" t="str">
        <f t="shared" si="94"/>
        <v/>
      </c>
      <c r="BY115" s="9" t="str">
        <f t="shared" si="95"/>
        <v/>
      </c>
      <c r="BZ115" s="9">
        <f t="shared" si="96"/>
        <v>4.3787614527727156E-2</v>
      </c>
      <c r="CA115" s="9">
        <f t="shared" si="97"/>
        <v>5.7048522518866294E-2</v>
      </c>
      <c r="CB115" s="9">
        <f t="shared" si="98"/>
        <v>5.1653144884638298E-2</v>
      </c>
      <c r="CC115" s="9" t="str">
        <f t="shared" si="99"/>
        <v/>
      </c>
      <c r="CD115" s="9" t="str">
        <f t="shared" si="100"/>
        <v/>
      </c>
      <c r="CE115" s="9" t="str">
        <f t="shared" si="101"/>
        <v/>
      </c>
      <c r="CF115" s="9" t="str">
        <f t="shared" si="102"/>
        <v/>
      </c>
      <c r="CG115" s="9" t="str">
        <f t="shared" si="103"/>
        <v/>
      </c>
      <c r="CH115" s="9" t="str">
        <f t="shared" si="104"/>
        <v/>
      </c>
      <c r="CI115" s="9" t="str">
        <f t="shared" si="105"/>
        <v/>
      </c>
    </row>
    <row r="116" spans="1:87">
      <c r="A116" s="188"/>
      <c r="B116" s="57" t="str">
        <f>IF('Gene Table'!D115="","",'Gene Table'!D115)</f>
        <v>NM_003873</v>
      </c>
      <c r="C116" s="57" t="s">
        <v>1758</v>
      </c>
      <c r="D116" s="60">
        <f>IF(SUM('Test Sample Data'!D$3:D$98)&gt;10,IF(AND(ISNUMBER('Test Sample Data'!D115),'Test Sample Data'!D115&lt;$B$1, 'Test Sample Data'!D115&gt;0),'Test Sample Data'!D115,$B$1),"")</f>
        <v>24.03</v>
      </c>
      <c r="E116" s="60">
        <f>IF(SUM('Test Sample Data'!E$3:E$98)&gt;10,IF(AND(ISNUMBER('Test Sample Data'!E115),'Test Sample Data'!E115&lt;$B$1, 'Test Sample Data'!E115&gt;0),'Test Sample Data'!E115,$B$1),"")</f>
        <v>24.13</v>
      </c>
      <c r="F116" s="60">
        <f>IF(SUM('Test Sample Data'!F$3:F$98)&gt;10,IF(AND(ISNUMBER('Test Sample Data'!F115),'Test Sample Data'!F115&lt;$B$1, 'Test Sample Data'!F115&gt;0),'Test Sample Data'!F115,$B$1),"")</f>
        <v>24.02</v>
      </c>
      <c r="G116" s="60" t="str">
        <f>IF(SUM('Test Sample Data'!G$3:G$98)&gt;10,IF(AND(ISNUMBER('Test Sample Data'!G115),'Test Sample Data'!G115&lt;$B$1, 'Test Sample Data'!G115&gt;0),'Test Sample Data'!G115,$B$1),"")</f>
        <v/>
      </c>
      <c r="H116" s="60" t="str">
        <f>IF(SUM('Test Sample Data'!H$3:H$98)&gt;10,IF(AND(ISNUMBER('Test Sample Data'!H115),'Test Sample Data'!H115&lt;$B$1, 'Test Sample Data'!H115&gt;0),'Test Sample Data'!H115,$B$1),"")</f>
        <v/>
      </c>
      <c r="I116" s="60" t="str">
        <f>IF(SUM('Test Sample Data'!I$3:I$98)&gt;10,IF(AND(ISNUMBER('Test Sample Data'!I115),'Test Sample Data'!I115&lt;$B$1, 'Test Sample Data'!I115&gt;0),'Test Sample Data'!I115,$B$1),"")</f>
        <v/>
      </c>
      <c r="J116" s="60" t="str">
        <f>IF(SUM('Test Sample Data'!J$3:J$98)&gt;10,IF(AND(ISNUMBER('Test Sample Data'!J115),'Test Sample Data'!J115&lt;$B$1, 'Test Sample Data'!J115&gt;0),'Test Sample Data'!J115,$B$1),"")</f>
        <v/>
      </c>
      <c r="K116" s="60" t="str">
        <f>IF(SUM('Test Sample Data'!K$3:K$98)&gt;10,IF(AND(ISNUMBER('Test Sample Data'!K115),'Test Sample Data'!K115&lt;$B$1, 'Test Sample Data'!K115&gt;0),'Test Sample Data'!K115,$B$1),"")</f>
        <v/>
      </c>
      <c r="L116" s="60" t="str">
        <f>IF(SUM('Test Sample Data'!L$3:L$98)&gt;10,IF(AND(ISNUMBER('Test Sample Data'!L115),'Test Sample Data'!L115&lt;$B$1, 'Test Sample Data'!L115&gt;0),'Test Sample Data'!L115,$B$1),"")</f>
        <v/>
      </c>
      <c r="M116" s="60" t="str">
        <f>IF(SUM('Test Sample Data'!M$3:M$98)&gt;10,IF(AND(ISNUMBER('Test Sample Data'!M115),'Test Sample Data'!M115&lt;$B$1, 'Test Sample Data'!M115&gt;0),'Test Sample Data'!M115,$B$1),"")</f>
        <v/>
      </c>
      <c r="N116" s="60" t="str">
        <f>'Gene Table'!D115</f>
        <v>NM_003873</v>
      </c>
      <c r="O116" s="57" t="s">
        <v>1758</v>
      </c>
      <c r="P116" s="60">
        <f>IF(SUM('Control Sample Data'!D$3:D$98)&gt;10,IF(AND(ISNUMBER('Control Sample Data'!D115),'Control Sample Data'!D115&lt;$B$1, 'Control Sample Data'!D115&gt;0),'Control Sample Data'!D115,$B$1),"")</f>
        <v>34.200000000000003</v>
      </c>
      <c r="Q116" s="60">
        <f>IF(SUM('Control Sample Data'!E$3:E$98)&gt;10,IF(AND(ISNUMBER('Control Sample Data'!E115),'Control Sample Data'!E115&lt;$B$1, 'Control Sample Data'!E115&gt;0),'Control Sample Data'!E115,$B$1),"")</f>
        <v>34.06</v>
      </c>
      <c r="R116" s="60">
        <f>IF(SUM('Control Sample Data'!F$3:F$98)&gt;10,IF(AND(ISNUMBER('Control Sample Data'!F115),'Control Sample Data'!F115&lt;$B$1, 'Control Sample Data'!F115&gt;0),'Control Sample Data'!F115,$B$1),"")</f>
        <v>34.04</v>
      </c>
      <c r="S116" s="60" t="str">
        <f>IF(SUM('Control Sample Data'!G$3:G$98)&gt;10,IF(AND(ISNUMBER('Control Sample Data'!G115),'Control Sample Data'!G115&lt;$B$1, 'Control Sample Data'!G115&gt;0),'Control Sample Data'!G115,$B$1),"")</f>
        <v/>
      </c>
      <c r="T116" s="60" t="str">
        <f>IF(SUM('Control Sample Data'!H$3:H$98)&gt;10,IF(AND(ISNUMBER('Control Sample Data'!H115),'Control Sample Data'!H115&lt;$B$1, 'Control Sample Data'!H115&gt;0),'Control Sample Data'!H115,$B$1),"")</f>
        <v/>
      </c>
      <c r="U116" s="60" t="str">
        <f>IF(SUM('Control Sample Data'!I$3:I$98)&gt;10,IF(AND(ISNUMBER('Control Sample Data'!I115),'Control Sample Data'!I115&lt;$B$1, 'Control Sample Data'!I115&gt;0),'Control Sample Data'!I115,$B$1),"")</f>
        <v/>
      </c>
      <c r="V116" s="60" t="str">
        <f>IF(SUM('Control Sample Data'!J$3:J$98)&gt;10,IF(AND(ISNUMBER('Control Sample Data'!J115),'Control Sample Data'!J115&lt;$B$1, 'Control Sample Data'!J115&gt;0),'Control Sample Data'!J115,$B$1),"")</f>
        <v/>
      </c>
      <c r="W116" s="60" t="str">
        <f>IF(SUM('Control Sample Data'!K$3:K$98)&gt;10,IF(AND(ISNUMBER('Control Sample Data'!K115),'Control Sample Data'!K115&lt;$B$1, 'Control Sample Data'!K115&gt;0),'Control Sample Data'!K115,$B$1),"")</f>
        <v/>
      </c>
      <c r="X116" s="60" t="str">
        <f>IF(SUM('Control Sample Data'!L$3:L$98)&gt;10,IF(AND(ISNUMBER('Control Sample Data'!L115),'Control Sample Data'!L115&lt;$B$1, 'Control Sample Data'!L115&gt;0),'Control Sample Data'!L115,$B$1),"")</f>
        <v/>
      </c>
      <c r="Y116" s="95" t="str">
        <f>IF(SUM('Control Sample Data'!M$3:M$98)&gt;10,IF(AND(ISNUMBER('Control Sample Data'!M115),'Control Sample Data'!M115&lt;$B$1, 'Control Sample Data'!M115&gt;0),'Control Sample Data'!M115,$B$1),"")</f>
        <v/>
      </c>
      <c r="Z116" s="62" t="str">
        <f>IF(ISERROR(VLOOKUP('Choose Housekeeping Genes'!$C19,Calculations!$C$100:$M$195,2,0)),"",VLOOKUP('Choose Housekeeping Genes'!$C19,Calculations!$C$100:$M$195,2,0))</f>
        <v/>
      </c>
      <c r="AA116" s="62" t="str">
        <f>IF(ISERROR(VLOOKUP('Choose Housekeeping Genes'!$C19,Calculations!$C$100:$M$195,3,0)),"",VLOOKUP('Choose Housekeeping Genes'!$C19,Calculations!$C$100:$M$195,3,0))</f>
        <v/>
      </c>
      <c r="AB116" s="62" t="str">
        <f>IF(ISERROR(VLOOKUP('Choose Housekeeping Genes'!$C19,Calculations!$C$100:$M$195,4,0)),"",VLOOKUP('Choose Housekeeping Genes'!$C19,Calculations!$C$100:$M$195,4,0))</f>
        <v/>
      </c>
      <c r="AC116" s="62" t="str">
        <f>IF(ISERROR(VLOOKUP('Choose Housekeeping Genes'!$C19,Calculations!$C$100:$M$195,5,0)),"",VLOOKUP('Choose Housekeeping Genes'!$C19,Calculations!$C$100:$M$195,5,0))</f>
        <v/>
      </c>
      <c r="AD116" s="62" t="str">
        <f>IF(ISERROR(VLOOKUP('Choose Housekeeping Genes'!$C19,Calculations!$C$100:$M$195,6,0)),"",VLOOKUP('Choose Housekeeping Genes'!$C19,Calculations!$C$100:$M$195,6,0))</f>
        <v/>
      </c>
      <c r="AE116" s="62" t="str">
        <f>IF(ISERROR(VLOOKUP('Choose Housekeeping Genes'!$C19,Calculations!$C$100:$M$195,7,0)),"",VLOOKUP('Choose Housekeeping Genes'!$C19,Calculations!$C$100:$M$195,7,0))</f>
        <v/>
      </c>
      <c r="AF116" s="62" t="str">
        <f>IF(ISERROR(VLOOKUP('Choose Housekeeping Genes'!$C19,Calculations!$C$100:$M$195,8,0)),"",VLOOKUP('Choose Housekeeping Genes'!$C19,Calculations!$C$100:$M$195,8,0))</f>
        <v/>
      </c>
      <c r="AG116" s="62" t="str">
        <f>IF(ISERROR(VLOOKUP('Choose Housekeeping Genes'!$C19,Calculations!$C$100:$M$195,9,0)),"",VLOOKUP('Choose Housekeeping Genes'!$C19,Calculations!$C$100:$M$195,9,0))</f>
        <v/>
      </c>
      <c r="AH116" s="62" t="str">
        <f>IF(ISERROR(VLOOKUP('Choose Housekeeping Genes'!$C19,Calculations!$C$100:$M$195,10,0)),"",VLOOKUP('Choose Housekeeping Genes'!$C19,Calculations!$C$100:$M$195,10,0))</f>
        <v/>
      </c>
      <c r="AI116" s="62" t="str">
        <f>IF(ISERROR(VLOOKUP('Choose Housekeeping Genes'!$C19,Calculations!$C$100:$M$195,11,0)),"",VLOOKUP('Choose Housekeeping Genes'!$C19,Calculations!$C$100:$M$195,11,0))</f>
        <v/>
      </c>
      <c r="AJ116" s="62" t="str">
        <f>IF(ISERROR(VLOOKUP('Choose Housekeeping Genes'!$C19,Calculations!$C$100:$Y$195,14,0)),"",VLOOKUP('Choose Housekeeping Genes'!$C19,Calculations!$C$100:$Y$195,14,0))</f>
        <v/>
      </c>
      <c r="AK116" s="62" t="str">
        <f>IF(ISERROR(VLOOKUP('Choose Housekeeping Genes'!$C19,Calculations!$C$100:$Y$195,15,0)),"",VLOOKUP('Choose Housekeeping Genes'!$C19,Calculations!$C$100:$Y$195,15,0))</f>
        <v/>
      </c>
      <c r="AL116" s="62" t="str">
        <f>IF(ISERROR(VLOOKUP('Choose Housekeeping Genes'!$C19,Calculations!$C$100:$Y$195,16,0)),"",VLOOKUP('Choose Housekeeping Genes'!$C19,Calculations!$C$100:$Y$195,16,0))</f>
        <v/>
      </c>
      <c r="AM116" s="62" t="str">
        <f>IF(ISERROR(VLOOKUP('Choose Housekeeping Genes'!$C19,Calculations!$C$100:$Y$195,17,0)),"",VLOOKUP('Choose Housekeeping Genes'!$C19,Calculations!$C$100:$Y$195,17,0))</f>
        <v/>
      </c>
      <c r="AN116" s="62" t="str">
        <f>IF(ISERROR(VLOOKUP('Choose Housekeeping Genes'!$C19,Calculations!$C$100:$Y$195,18,0)),"",VLOOKUP('Choose Housekeeping Genes'!$C19,Calculations!$C$100:$Y$195,18,0))</f>
        <v/>
      </c>
      <c r="AO116" s="62" t="str">
        <f>IF(ISERROR(VLOOKUP('Choose Housekeeping Genes'!$C19,Calculations!$C$100:$Y$195,19,0)),"",VLOOKUP('Choose Housekeeping Genes'!$C19,Calculations!$C$100:$Y$195,19,0))</f>
        <v/>
      </c>
      <c r="AP116" s="62" t="str">
        <f>IF(ISERROR(VLOOKUP('Choose Housekeeping Genes'!$C19,Calculations!$C$100:$Y$195,20,0)),"",VLOOKUP('Choose Housekeeping Genes'!$C19,Calculations!$C$100:$Y$195,20,0))</f>
        <v/>
      </c>
      <c r="AQ116" s="62" t="str">
        <f>IF(ISERROR(VLOOKUP('Choose Housekeeping Genes'!$C19,Calculations!$C$100:$Y$195,21,0)),"",VLOOKUP('Choose Housekeeping Genes'!$C19,Calculations!$C$100:$Y$195,21,0))</f>
        <v/>
      </c>
      <c r="AR116" s="62" t="str">
        <f>IF(ISERROR(VLOOKUP('Choose Housekeeping Genes'!$C19,Calculations!$C$100:$Y$195,22,0)),"",VLOOKUP('Choose Housekeeping Genes'!$C19,Calculations!$C$100:$Y$195,22,0))</f>
        <v/>
      </c>
      <c r="AS116" s="62" t="str">
        <f>IF(ISERROR(VLOOKUP('Choose Housekeeping Genes'!$C19,Calculations!$C$100:$Y$195,23,0)),"",VLOOKUP('Choose Housekeeping Genes'!$C19,Calculations!$C$100:$Y$195,23,0))</f>
        <v/>
      </c>
      <c r="AT116" s="74">
        <f t="shared" si="106"/>
        <v>0.51166666666667027</v>
      </c>
      <c r="AU116" s="74">
        <f t="shared" si="107"/>
        <v>0.52333333333332988</v>
      </c>
      <c r="AV116" s="74">
        <f t="shared" si="108"/>
        <v>0.39666666666666472</v>
      </c>
      <c r="AW116" s="74" t="str">
        <f t="shared" si="109"/>
        <v/>
      </c>
      <c r="AX116" s="74" t="str">
        <f t="shared" si="110"/>
        <v/>
      </c>
      <c r="AY116" s="74" t="str">
        <f t="shared" si="111"/>
        <v/>
      </c>
      <c r="AZ116" s="74" t="str">
        <f t="shared" si="112"/>
        <v/>
      </c>
      <c r="BA116" s="74" t="str">
        <f t="shared" si="113"/>
        <v/>
      </c>
      <c r="BB116" s="74" t="str">
        <f t="shared" si="114"/>
        <v/>
      </c>
      <c r="BC116" s="74" t="str">
        <f t="shared" si="115"/>
        <v/>
      </c>
      <c r="BD116" s="74">
        <f t="shared" si="117"/>
        <v>10.423333333333336</v>
      </c>
      <c r="BE116" s="74">
        <f t="shared" si="118"/>
        <v>9.7516666666666687</v>
      </c>
      <c r="BF116" s="74">
        <f t="shared" si="119"/>
        <v>9.634999999999998</v>
      </c>
      <c r="BG116" s="74" t="str">
        <f t="shared" si="120"/>
        <v/>
      </c>
      <c r="BH116" s="74" t="str">
        <f t="shared" si="121"/>
        <v/>
      </c>
      <c r="BI116" s="74" t="str">
        <f t="shared" si="122"/>
        <v/>
      </c>
      <c r="BJ116" s="74" t="str">
        <f t="shared" si="123"/>
        <v/>
      </c>
      <c r="BK116" s="74" t="str">
        <f t="shared" si="124"/>
        <v/>
      </c>
      <c r="BL116" s="74" t="str">
        <f t="shared" si="125"/>
        <v/>
      </c>
      <c r="BM116" s="74" t="str">
        <f t="shared" si="126"/>
        <v/>
      </c>
      <c r="BN116" s="62">
        <f t="shared" si="127"/>
        <v>0.4772222222222216</v>
      </c>
      <c r="BO116" s="62">
        <f t="shared" si="128"/>
        <v>9.9366666666666674</v>
      </c>
      <c r="BP116" s="9">
        <f t="shared" si="86"/>
        <v>0.70141166710716585</v>
      </c>
      <c r="BQ116" s="9">
        <f t="shared" si="87"/>
        <v>0.6957624220892098</v>
      </c>
      <c r="BR116" s="9">
        <f t="shared" si="88"/>
        <v>0.75961133211780063</v>
      </c>
      <c r="BS116" s="9" t="str">
        <f t="shared" si="89"/>
        <v/>
      </c>
      <c r="BT116" s="9" t="str">
        <f t="shared" si="90"/>
        <v/>
      </c>
      <c r="BU116" s="9" t="str">
        <f t="shared" si="91"/>
        <v/>
      </c>
      <c r="BV116" s="9" t="str">
        <f t="shared" si="92"/>
        <v/>
      </c>
      <c r="BW116" s="9" t="str">
        <f t="shared" si="93"/>
        <v/>
      </c>
      <c r="BX116" s="9" t="str">
        <f t="shared" si="94"/>
        <v/>
      </c>
      <c r="BY116" s="9" t="str">
        <f t="shared" si="95"/>
        <v/>
      </c>
      <c r="BZ116" s="9">
        <f t="shared" si="96"/>
        <v>7.2822236350115978E-4</v>
      </c>
      <c r="CA116" s="9">
        <f t="shared" si="97"/>
        <v>1.1599942210144118E-3</v>
      </c>
      <c r="CB116" s="9">
        <f t="shared" si="98"/>
        <v>1.2576969038181906E-3</v>
      </c>
      <c r="CC116" s="9" t="str">
        <f t="shared" si="99"/>
        <v/>
      </c>
      <c r="CD116" s="9" t="str">
        <f t="shared" si="100"/>
        <v/>
      </c>
      <c r="CE116" s="9" t="str">
        <f t="shared" si="101"/>
        <v/>
      </c>
      <c r="CF116" s="9" t="str">
        <f t="shared" si="102"/>
        <v/>
      </c>
      <c r="CG116" s="9" t="str">
        <f t="shared" si="103"/>
        <v/>
      </c>
      <c r="CH116" s="9" t="str">
        <f t="shared" si="104"/>
        <v/>
      </c>
      <c r="CI116" s="9" t="str">
        <f t="shared" si="105"/>
        <v/>
      </c>
    </row>
    <row r="117" spans="1:87">
      <c r="A117" s="188"/>
      <c r="B117" s="57" t="str">
        <f>IF('Gene Table'!D116="","",'Gene Table'!D116)</f>
        <v>NM_000071</v>
      </c>
      <c r="C117" s="57" t="s">
        <v>1759</v>
      </c>
      <c r="D117" s="60">
        <f>IF(SUM('Test Sample Data'!D$3:D$98)&gt;10,IF(AND(ISNUMBER('Test Sample Data'!D116),'Test Sample Data'!D116&lt;$B$1, 'Test Sample Data'!D116&gt;0),'Test Sample Data'!D116,$B$1),"")</f>
        <v>26.73</v>
      </c>
      <c r="E117" s="60">
        <f>IF(SUM('Test Sample Data'!E$3:E$98)&gt;10,IF(AND(ISNUMBER('Test Sample Data'!E116),'Test Sample Data'!E116&lt;$B$1, 'Test Sample Data'!E116&gt;0),'Test Sample Data'!E116,$B$1),"")</f>
        <v>27.1</v>
      </c>
      <c r="F117" s="60">
        <f>IF(SUM('Test Sample Data'!F$3:F$98)&gt;10,IF(AND(ISNUMBER('Test Sample Data'!F116),'Test Sample Data'!F116&lt;$B$1, 'Test Sample Data'!F116&gt;0),'Test Sample Data'!F116,$B$1),"")</f>
        <v>26.83</v>
      </c>
      <c r="G117" s="60" t="str">
        <f>IF(SUM('Test Sample Data'!G$3:G$98)&gt;10,IF(AND(ISNUMBER('Test Sample Data'!G116),'Test Sample Data'!G116&lt;$B$1, 'Test Sample Data'!G116&gt;0),'Test Sample Data'!G116,$B$1),"")</f>
        <v/>
      </c>
      <c r="H117" s="60" t="str">
        <f>IF(SUM('Test Sample Data'!H$3:H$98)&gt;10,IF(AND(ISNUMBER('Test Sample Data'!H116),'Test Sample Data'!H116&lt;$B$1, 'Test Sample Data'!H116&gt;0),'Test Sample Data'!H116,$B$1),"")</f>
        <v/>
      </c>
      <c r="I117" s="60" t="str">
        <f>IF(SUM('Test Sample Data'!I$3:I$98)&gt;10,IF(AND(ISNUMBER('Test Sample Data'!I116),'Test Sample Data'!I116&lt;$B$1, 'Test Sample Data'!I116&gt;0),'Test Sample Data'!I116,$B$1),"")</f>
        <v/>
      </c>
      <c r="J117" s="60" t="str">
        <f>IF(SUM('Test Sample Data'!J$3:J$98)&gt;10,IF(AND(ISNUMBER('Test Sample Data'!J116),'Test Sample Data'!J116&lt;$B$1, 'Test Sample Data'!J116&gt;0),'Test Sample Data'!J116,$B$1),"")</f>
        <v/>
      </c>
      <c r="K117" s="60" t="str">
        <f>IF(SUM('Test Sample Data'!K$3:K$98)&gt;10,IF(AND(ISNUMBER('Test Sample Data'!K116),'Test Sample Data'!K116&lt;$B$1, 'Test Sample Data'!K116&gt;0),'Test Sample Data'!K116,$B$1),"")</f>
        <v/>
      </c>
      <c r="L117" s="60" t="str">
        <f>IF(SUM('Test Sample Data'!L$3:L$98)&gt;10,IF(AND(ISNUMBER('Test Sample Data'!L116),'Test Sample Data'!L116&lt;$B$1, 'Test Sample Data'!L116&gt;0),'Test Sample Data'!L116,$B$1),"")</f>
        <v/>
      </c>
      <c r="M117" s="60" t="str">
        <f>IF(SUM('Test Sample Data'!M$3:M$98)&gt;10,IF(AND(ISNUMBER('Test Sample Data'!M116),'Test Sample Data'!M116&lt;$B$1, 'Test Sample Data'!M116&gt;0),'Test Sample Data'!M116,$B$1),"")</f>
        <v/>
      </c>
      <c r="N117" s="60" t="str">
        <f>'Gene Table'!D116</f>
        <v>NM_000071</v>
      </c>
      <c r="O117" s="57" t="s">
        <v>1759</v>
      </c>
      <c r="P117" s="60">
        <f>IF(SUM('Control Sample Data'!D$3:D$98)&gt;10,IF(AND(ISNUMBER('Control Sample Data'!D116),'Control Sample Data'!D116&lt;$B$1, 'Control Sample Data'!D116&gt;0),'Control Sample Data'!D116,$B$1),"")</f>
        <v>26.28</v>
      </c>
      <c r="Q117" s="60">
        <f>IF(SUM('Control Sample Data'!E$3:E$98)&gt;10,IF(AND(ISNUMBER('Control Sample Data'!E116),'Control Sample Data'!E116&lt;$B$1, 'Control Sample Data'!E116&gt;0),'Control Sample Data'!E116,$B$1),"")</f>
        <v>26.33</v>
      </c>
      <c r="R117" s="60">
        <f>IF(SUM('Control Sample Data'!F$3:F$98)&gt;10,IF(AND(ISNUMBER('Control Sample Data'!F116),'Control Sample Data'!F116&lt;$B$1, 'Control Sample Data'!F116&gt;0),'Control Sample Data'!F116,$B$1),"")</f>
        <v>26.52</v>
      </c>
      <c r="S117" s="60" t="str">
        <f>IF(SUM('Control Sample Data'!G$3:G$98)&gt;10,IF(AND(ISNUMBER('Control Sample Data'!G116),'Control Sample Data'!G116&lt;$B$1, 'Control Sample Data'!G116&gt;0),'Control Sample Data'!G116,$B$1),"")</f>
        <v/>
      </c>
      <c r="T117" s="60" t="str">
        <f>IF(SUM('Control Sample Data'!H$3:H$98)&gt;10,IF(AND(ISNUMBER('Control Sample Data'!H116),'Control Sample Data'!H116&lt;$B$1, 'Control Sample Data'!H116&gt;0),'Control Sample Data'!H116,$B$1),"")</f>
        <v/>
      </c>
      <c r="U117" s="60" t="str">
        <f>IF(SUM('Control Sample Data'!I$3:I$98)&gt;10,IF(AND(ISNUMBER('Control Sample Data'!I116),'Control Sample Data'!I116&lt;$B$1, 'Control Sample Data'!I116&gt;0),'Control Sample Data'!I116,$B$1),"")</f>
        <v/>
      </c>
      <c r="V117" s="60" t="str">
        <f>IF(SUM('Control Sample Data'!J$3:J$98)&gt;10,IF(AND(ISNUMBER('Control Sample Data'!J116),'Control Sample Data'!J116&lt;$B$1, 'Control Sample Data'!J116&gt;0),'Control Sample Data'!J116,$B$1),"")</f>
        <v/>
      </c>
      <c r="W117" s="60" t="str">
        <f>IF(SUM('Control Sample Data'!K$3:K$98)&gt;10,IF(AND(ISNUMBER('Control Sample Data'!K116),'Control Sample Data'!K116&lt;$B$1, 'Control Sample Data'!K116&gt;0),'Control Sample Data'!K116,$B$1),"")</f>
        <v/>
      </c>
      <c r="X117" s="60" t="str">
        <f>IF(SUM('Control Sample Data'!L$3:L$98)&gt;10,IF(AND(ISNUMBER('Control Sample Data'!L116),'Control Sample Data'!L116&lt;$B$1, 'Control Sample Data'!L116&gt;0),'Control Sample Data'!L116,$B$1),"")</f>
        <v/>
      </c>
      <c r="Y117" s="95" t="str">
        <f>IF(SUM('Control Sample Data'!M$3:M$98)&gt;10,IF(AND(ISNUMBER('Control Sample Data'!M116),'Control Sample Data'!M116&lt;$B$1, 'Control Sample Data'!M116&gt;0),'Control Sample Data'!M116,$B$1),"")</f>
        <v/>
      </c>
      <c r="Z117" s="62" t="str">
        <f>IF(ISERROR(VLOOKUP('Choose Housekeeping Genes'!$C20,Calculations!$C$100:$M$195,2,0)),"",VLOOKUP('Choose Housekeeping Genes'!$C20,Calculations!$C$100:$M$195,2,0))</f>
        <v/>
      </c>
      <c r="AA117" s="62" t="str">
        <f>IF(ISERROR(VLOOKUP('Choose Housekeeping Genes'!$C20,Calculations!$C$100:$M$195,3,0)),"",VLOOKUP('Choose Housekeeping Genes'!$C20,Calculations!$C$100:$M$195,3,0))</f>
        <v/>
      </c>
      <c r="AB117" s="62" t="str">
        <f>IF(ISERROR(VLOOKUP('Choose Housekeeping Genes'!$C20,Calculations!$C$100:$M$195,4,0)),"",VLOOKUP('Choose Housekeeping Genes'!$C20,Calculations!$C$100:$M$195,4,0))</f>
        <v/>
      </c>
      <c r="AC117" s="62" t="str">
        <f>IF(ISERROR(VLOOKUP('Choose Housekeeping Genes'!$C20,Calculations!$C$100:$M$195,5,0)),"",VLOOKUP('Choose Housekeeping Genes'!$C20,Calculations!$C$100:$M$195,5,0))</f>
        <v/>
      </c>
      <c r="AD117" s="62" t="str">
        <f>IF(ISERROR(VLOOKUP('Choose Housekeeping Genes'!$C20,Calculations!$C$100:$M$195,6,0)),"",VLOOKUP('Choose Housekeeping Genes'!$C20,Calculations!$C$100:$M$195,6,0))</f>
        <v/>
      </c>
      <c r="AE117" s="62" t="str">
        <f>IF(ISERROR(VLOOKUP('Choose Housekeeping Genes'!$C20,Calculations!$C$100:$M$195,7,0)),"",VLOOKUP('Choose Housekeeping Genes'!$C20,Calculations!$C$100:$M$195,7,0))</f>
        <v/>
      </c>
      <c r="AF117" s="62" t="str">
        <f>IF(ISERROR(VLOOKUP('Choose Housekeeping Genes'!$C20,Calculations!$C$100:$M$195,8,0)),"",VLOOKUP('Choose Housekeeping Genes'!$C20,Calculations!$C$100:$M$195,8,0))</f>
        <v/>
      </c>
      <c r="AG117" s="62" t="str">
        <f>IF(ISERROR(VLOOKUP('Choose Housekeeping Genes'!$C20,Calculations!$C$100:$M$195,9,0)),"",VLOOKUP('Choose Housekeeping Genes'!$C20,Calculations!$C$100:$M$195,9,0))</f>
        <v/>
      </c>
      <c r="AH117" s="62" t="str">
        <f>IF(ISERROR(VLOOKUP('Choose Housekeeping Genes'!$C20,Calculations!$C$100:$M$195,10,0)),"",VLOOKUP('Choose Housekeeping Genes'!$C20,Calculations!$C$100:$M$195,10,0))</f>
        <v/>
      </c>
      <c r="AI117" s="62" t="str">
        <f>IF(ISERROR(VLOOKUP('Choose Housekeeping Genes'!$C20,Calculations!$C$100:$M$195,11,0)),"",VLOOKUP('Choose Housekeeping Genes'!$C20,Calculations!$C$100:$M$195,11,0))</f>
        <v/>
      </c>
      <c r="AJ117" s="62" t="str">
        <f>IF(ISERROR(VLOOKUP('Choose Housekeeping Genes'!$C20,Calculations!$C$100:$Y$195,14,0)),"",VLOOKUP('Choose Housekeeping Genes'!$C20,Calculations!$C$100:$Y$195,14,0))</f>
        <v/>
      </c>
      <c r="AK117" s="62" t="str">
        <f>IF(ISERROR(VLOOKUP('Choose Housekeeping Genes'!$C20,Calculations!$C$100:$Y$195,15,0)),"",VLOOKUP('Choose Housekeeping Genes'!$C20,Calculations!$C$100:$Y$195,15,0))</f>
        <v/>
      </c>
      <c r="AL117" s="62" t="str">
        <f>IF(ISERROR(VLOOKUP('Choose Housekeeping Genes'!$C20,Calculations!$C$100:$Y$195,16,0)),"",VLOOKUP('Choose Housekeeping Genes'!$C20,Calculations!$C$100:$Y$195,16,0))</f>
        <v/>
      </c>
      <c r="AM117" s="62" t="str">
        <f>IF(ISERROR(VLOOKUP('Choose Housekeeping Genes'!$C20,Calculations!$C$100:$Y$195,17,0)),"",VLOOKUP('Choose Housekeeping Genes'!$C20,Calculations!$C$100:$Y$195,17,0))</f>
        <v/>
      </c>
      <c r="AN117" s="62" t="str">
        <f>IF(ISERROR(VLOOKUP('Choose Housekeeping Genes'!$C20,Calculations!$C$100:$Y$195,18,0)),"",VLOOKUP('Choose Housekeeping Genes'!$C20,Calculations!$C$100:$Y$195,18,0))</f>
        <v/>
      </c>
      <c r="AO117" s="62" t="str">
        <f>IF(ISERROR(VLOOKUP('Choose Housekeeping Genes'!$C20,Calculations!$C$100:$Y$195,19,0)),"",VLOOKUP('Choose Housekeeping Genes'!$C20,Calculations!$C$100:$Y$195,19,0))</f>
        <v/>
      </c>
      <c r="AP117" s="62" t="str">
        <f>IF(ISERROR(VLOOKUP('Choose Housekeeping Genes'!$C20,Calculations!$C$100:$Y$195,20,0)),"",VLOOKUP('Choose Housekeeping Genes'!$C20,Calculations!$C$100:$Y$195,20,0))</f>
        <v/>
      </c>
      <c r="AQ117" s="62" t="str">
        <f>IF(ISERROR(VLOOKUP('Choose Housekeeping Genes'!$C20,Calculations!$C$100:$Y$195,21,0)),"",VLOOKUP('Choose Housekeeping Genes'!$C20,Calculations!$C$100:$Y$195,21,0))</f>
        <v/>
      </c>
      <c r="AR117" s="62" t="str">
        <f>IF(ISERROR(VLOOKUP('Choose Housekeeping Genes'!$C20,Calculations!$C$100:$Y$195,22,0)),"",VLOOKUP('Choose Housekeeping Genes'!$C20,Calculations!$C$100:$Y$195,22,0))</f>
        <v/>
      </c>
      <c r="AS117" s="62" t="str">
        <f>IF(ISERROR(VLOOKUP('Choose Housekeeping Genes'!$C20,Calculations!$C$100:$Y$195,23,0)),"",VLOOKUP('Choose Housekeeping Genes'!$C20,Calculations!$C$100:$Y$195,23,0))</f>
        <v/>
      </c>
      <c r="AT117" s="74">
        <f t="shared" si="106"/>
        <v>3.2116666666666696</v>
      </c>
      <c r="AU117" s="74">
        <f t="shared" si="107"/>
        <v>3.4933333333333323</v>
      </c>
      <c r="AV117" s="74">
        <f t="shared" si="108"/>
        <v>3.2066666666666634</v>
      </c>
      <c r="AW117" s="74" t="str">
        <f t="shared" si="109"/>
        <v/>
      </c>
      <c r="AX117" s="74" t="str">
        <f t="shared" si="110"/>
        <v/>
      </c>
      <c r="AY117" s="74" t="str">
        <f t="shared" si="111"/>
        <v/>
      </c>
      <c r="AZ117" s="74" t="str">
        <f t="shared" si="112"/>
        <v/>
      </c>
      <c r="BA117" s="74" t="str">
        <f t="shared" si="113"/>
        <v/>
      </c>
      <c r="BB117" s="74" t="str">
        <f t="shared" si="114"/>
        <v/>
      </c>
      <c r="BC117" s="74" t="str">
        <f t="shared" si="115"/>
        <v/>
      </c>
      <c r="BD117" s="74">
        <f t="shared" si="117"/>
        <v>2.5033333333333339</v>
      </c>
      <c r="BE117" s="74">
        <f t="shared" si="118"/>
        <v>2.0216666666666647</v>
      </c>
      <c r="BF117" s="74">
        <f t="shared" si="119"/>
        <v>2.1149999999999984</v>
      </c>
      <c r="BG117" s="74" t="str">
        <f t="shared" si="120"/>
        <v/>
      </c>
      <c r="BH117" s="74" t="str">
        <f t="shared" si="121"/>
        <v/>
      </c>
      <c r="BI117" s="74" t="str">
        <f t="shared" si="122"/>
        <v/>
      </c>
      <c r="BJ117" s="74" t="str">
        <f t="shared" si="123"/>
        <v/>
      </c>
      <c r="BK117" s="74" t="str">
        <f t="shared" si="124"/>
        <v/>
      </c>
      <c r="BL117" s="74" t="str">
        <f t="shared" si="125"/>
        <v/>
      </c>
      <c r="BM117" s="74" t="str">
        <f t="shared" si="126"/>
        <v/>
      </c>
      <c r="BN117" s="62">
        <f t="shared" si="127"/>
        <v>3.3038888888888884</v>
      </c>
      <c r="BO117" s="62">
        <f t="shared" si="128"/>
        <v>2.2133333333333325</v>
      </c>
      <c r="BP117" s="9">
        <f t="shared" si="86"/>
        <v>0.10794238192674151</v>
      </c>
      <c r="BQ117" s="9">
        <f t="shared" si="87"/>
        <v>8.8797733695561043E-2</v>
      </c>
      <c r="BR117" s="9">
        <f t="shared" si="88"/>
        <v>0.10831713073030828</v>
      </c>
      <c r="BS117" s="9" t="str">
        <f t="shared" si="89"/>
        <v/>
      </c>
      <c r="BT117" s="9" t="str">
        <f t="shared" si="90"/>
        <v/>
      </c>
      <c r="BU117" s="9" t="str">
        <f t="shared" si="91"/>
        <v/>
      </c>
      <c r="BV117" s="9" t="str">
        <f t="shared" si="92"/>
        <v/>
      </c>
      <c r="BW117" s="9" t="str">
        <f t="shared" si="93"/>
        <v/>
      </c>
      <c r="BX117" s="9" t="str">
        <f t="shared" si="94"/>
        <v/>
      </c>
      <c r="BY117" s="9" t="str">
        <f t="shared" si="95"/>
        <v/>
      </c>
      <c r="BZ117" s="9">
        <f t="shared" si="96"/>
        <v>0.17636872588975602</v>
      </c>
      <c r="CA117" s="9">
        <f t="shared" si="97"/>
        <v>0.24627350541287721</v>
      </c>
      <c r="CB117" s="9">
        <f t="shared" si="98"/>
        <v>0.23084557768234898</v>
      </c>
      <c r="CC117" s="9" t="str">
        <f t="shared" si="99"/>
        <v/>
      </c>
      <c r="CD117" s="9" t="str">
        <f t="shared" si="100"/>
        <v/>
      </c>
      <c r="CE117" s="9" t="str">
        <f t="shared" si="101"/>
        <v/>
      </c>
      <c r="CF117" s="9" t="str">
        <f t="shared" si="102"/>
        <v/>
      </c>
      <c r="CG117" s="9" t="str">
        <f t="shared" si="103"/>
        <v/>
      </c>
      <c r="CH117" s="9" t="str">
        <f t="shared" si="104"/>
        <v/>
      </c>
      <c r="CI117" s="9" t="str">
        <f t="shared" si="105"/>
        <v/>
      </c>
    </row>
    <row r="118" spans="1:87">
      <c r="A118" s="188"/>
      <c r="B118" s="57" t="str">
        <f>IF('Gene Table'!D117="","",'Gene Table'!D117)</f>
        <v>NM_003786</v>
      </c>
      <c r="C118" s="57" t="s">
        <v>1760</v>
      </c>
      <c r="D118" s="60">
        <f>IF(SUM('Test Sample Data'!D$3:D$98)&gt;10,IF(AND(ISNUMBER('Test Sample Data'!D117),'Test Sample Data'!D117&lt;$B$1, 'Test Sample Data'!D117&gt;0),'Test Sample Data'!D117,$B$1),"")</f>
        <v>35</v>
      </c>
      <c r="E118" s="60">
        <f>IF(SUM('Test Sample Data'!E$3:E$98)&gt;10,IF(AND(ISNUMBER('Test Sample Data'!E117),'Test Sample Data'!E117&lt;$B$1, 'Test Sample Data'!E117&gt;0),'Test Sample Data'!E117,$B$1),"")</f>
        <v>25.16</v>
      </c>
      <c r="F118" s="60">
        <f>IF(SUM('Test Sample Data'!F$3:F$98)&gt;10,IF(AND(ISNUMBER('Test Sample Data'!F117),'Test Sample Data'!F117&lt;$B$1, 'Test Sample Data'!F117&gt;0),'Test Sample Data'!F117,$B$1),"")</f>
        <v>25.14</v>
      </c>
      <c r="G118" s="60" t="str">
        <f>IF(SUM('Test Sample Data'!G$3:G$98)&gt;10,IF(AND(ISNUMBER('Test Sample Data'!G117),'Test Sample Data'!G117&lt;$B$1, 'Test Sample Data'!G117&gt;0),'Test Sample Data'!G117,$B$1),"")</f>
        <v/>
      </c>
      <c r="H118" s="60" t="str">
        <f>IF(SUM('Test Sample Data'!H$3:H$98)&gt;10,IF(AND(ISNUMBER('Test Sample Data'!H117),'Test Sample Data'!H117&lt;$B$1, 'Test Sample Data'!H117&gt;0),'Test Sample Data'!H117,$B$1),"")</f>
        <v/>
      </c>
      <c r="I118" s="60" t="str">
        <f>IF(SUM('Test Sample Data'!I$3:I$98)&gt;10,IF(AND(ISNUMBER('Test Sample Data'!I117),'Test Sample Data'!I117&lt;$B$1, 'Test Sample Data'!I117&gt;0),'Test Sample Data'!I117,$B$1),"")</f>
        <v/>
      </c>
      <c r="J118" s="60" t="str">
        <f>IF(SUM('Test Sample Data'!J$3:J$98)&gt;10,IF(AND(ISNUMBER('Test Sample Data'!J117),'Test Sample Data'!J117&lt;$B$1, 'Test Sample Data'!J117&gt;0),'Test Sample Data'!J117,$B$1),"")</f>
        <v/>
      </c>
      <c r="K118" s="60" t="str">
        <f>IF(SUM('Test Sample Data'!K$3:K$98)&gt;10,IF(AND(ISNUMBER('Test Sample Data'!K117),'Test Sample Data'!K117&lt;$B$1, 'Test Sample Data'!K117&gt;0),'Test Sample Data'!K117,$B$1),"")</f>
        <v/>
      </c>
      <c r="L118" s="60" t="str">
        <f>IF(SUM('Test Sample Data'!L$3:L$98)&gt;10,IF(AND(ISNUMBER('Test Sample Data'!L117),'Test Sample Data'!L117&lt;$B$1, 'Test Sample Data'!L117&gt;0),'Test Sample Data'!L117,$B$1),"")</f>
        <v/>
      </c>
      <c r="M118" s="60" t="str">
        <f>IF(SUM('Test Sample Data'!M$3:M$98)&gt;10,IF(AND(ISNUMBER('Test Sample Data'!M117),'Test Sample Data'!M117&lt;$B$1, 'Test Sample Data'!M117&gt;0),'Test Sample Data'!M117,$B$1),"")</f>
        <v/>
      </c>
      <c r="N118" s="60" t="str">
        <f>'Gene Table'!D117</f>
        <v>NM_003786</v>
      </c>
      <c r="O118" s="57" t="s">
        <v>1760</v>
      </c>
      <c r="P118" s="60">
        <f>IF(SUM('Control Sample Data'!D$3:D$98)&gt;10,IF(AND(ISNUMBER('Control Sample Data'!D117),'Control Sample Data'!D117&lt;$B$1, 'Control Sample Data'!D117&gt;0),'Control Sample Data'!D117,$B$1),"")</f>
        <v>30.49</v>
      </c>
      <c r="Q118" s="60">
        <f>IF(SUM('Control Sample Data'!E$3:E$98)&gt;10,IF(AND(ISNUMBER('Control Sample Data'!E117),'Control Sample Data'!E117&lt;$B$1, 'Control Sample Data'!E117&gt;0),'Control Sample Data'!E117,$B$1),"")</f>
        <v>30.34</v>
      </c>
      <c r="R118" s="60">
        <f>IF(SUM('Control Sample Data'!F$3:F$98)&gt;10,IF(AND(ISNUMBER('Control Sample Data'!F117),'Control Sample Data'!F117&lt;$B$1, 'Control Sample Data'!F117&gt;0),'Control Sample Data'!F117,$B$1),"")</f>
        <v>30.31</v>
      </c>
      <c r="S118" s="60" t="str">
        <f>IF(SUM('Control Sample Data'!G$3:G$98)&gt;10,IF(AND(ISNUMBER('Control Sample Data'!G117),'Control Sample Data'!G117&lt;$B$1, 'Control Sample Data'!G117&gt;0),'Control Sample Data'!G117,$B$1),"")</f>
        <v/>
      </c>
      <c r="T118" s="60" t="str">
        <f>IF(SUM('Control Sample Data'!H$3:H$98)&gt;10,IF(AND(ISNUMBER('Control Sample Data'!H117),'Control Sample Data'!H117&lt;$B$1, 'Control Sample Data'!H117&gt;0),'Control Sample Data'!H117,$B$1),"")</f>
        <v/>
      </c>
      <c r="U118" s="60" t="str">
        <f>IF(SUM('Control Sample Data'!I$3:I$98)&gt;10,IF(AND(ISNUMBER('Control Sample Data'!I117),'Control Sample Data'!I117&lt;$B$1, 'Control Sample Data'!I117&gt;0),'Control Sample Data'!I117,$B$1),"")</f>
        <v/>
      </c>
      <c r="V118" s="60" t="str">
        <f>IF(SUM('Control Sample Data'!J$3:J$98)&gt;10,IF(AND(ISNUMBER('Control Sample Data'!J117),'Control Sample Data'!J117&lt;$B$1, 'Control Sample Data'!J117&gt;0),'Control Sample Data'!J117,$B$1),"")</f>
        <v/>
      </c>
      <c r="W118" s="60" t="str">
        <f>IF(SUM('Control Sample Data'!K$3:K$98)&gt;10,IF(AND(ISNUMBER('Control Sample Data'!K117),'Control Sample Data'!K117&lt;$B$1, 'Control Sample Data'!K117&gt;0),'Control Sample Data'!K117,$B$1),"")</f>
        <v/>
      </c>
      <c r="X118" s="60" t="str">
        <f>IF(SUM('Control Sample Data'!L$3:L$98)&gt;10,IF(AND(ISNUMBER('Control Sample Data'!L117),'Control Sample Data'!L117&lt;$B$1, 'Control Sample Data'!L117&gt;0),'Control Sample Data'!L117,$B$1),"")</f>
        <v/>
      </c>
      <c r="Y118" s="95" t="str">
        <f>IF(SUM('Control Sample Data'!M$3:M$98)&gt;10,IF(AND(ISNUMBER('Control Sample Data'!M117),'Control Sample Data'!M117&lt;$B$1, 'Control Sample Data'!M117&gt;0),'Control Sample Data'!M117,$B$1),"")</f>
        <v/>
      </c>
      <c r="Z118" s="62" t="str">
        <f>IF(ISERROR(VLOOKUP('Choose Housekeeping Genes'!$C21,Calculations!$C$100:$M$195,2,0)),"",VLOOKUP('Choose Housekeeping Genes'!$C21,Calculations!$C$100:$M$195,2,0))</f>
        <v/>
      </c>
      <c r="AA118" s="62" t="str">
        <f>IF(ISERROR(VLOOKUP('Choose Housekeeping Genes'!$C21,Calculations!$C$100:$M$195,3,0)),"",VLOOKUP('Choose Housekeeping Genes'!$C21,Calculations!$C$100:$M$195,3,0))</f>
        <v/>
      </c>
      <c r="AB118" s="62" t="str">
        <f>IF(ISERROR(VLOOKUP('Choose Housekeeping Genes'!$C21,Calculations!$C$100:$M$195,4,0)),"",VLOOKUP('Choose Housekeeping Genes'!$C21,Calculations!$C$100:$M$195,4,0))</f>
        <v/>
      </c>
      <c r="AC118" s="62" t="str">
        <f>IF(ISERROR(VLOOKUP('Choose Housekeeping Genes'!$C21,Calculations!$C$100:$M$195,5,0)),"",VLOOKUP('Choose Housekeeping Genes'!$C21,Calculations!$C$100:$M$195,5,0))</f>
        <v/>
      </c>
      <c r="AD118" s="62" t="str">
        <f>IF(ISERROR(VLOOKUP('Choose Housekeeping Genes'!$C21,Calculations!$C$100:$M$195,6,0)),"",VLOOKUP('Choose Housekeeping Genes'!$C21,Calculations!$C$100:$M$195,6,0))</f>
        <v/>
      </c>
      <c r="AE118" s="62" t="str">
        <f>IF(ISERROR(VLOOKUP('Choose Housekeeping Genes'!$C21,Calculations!$C$100:$M$195,7,0)),"",VLOOKUP('Choose Housekeeping Genes'!$C21,Calculations!$C$100:$M$195,7,0))</f>
        <v/>
      </c>
      <c r="AF118" s="62" t="str">
        <f>IF(ISERROR(VLOOKUP('Choose Housekeeping Genes'!$C21,Calculations!$C$100:$M$195,8,0)),"",VLOOKUP('Choose Housekeeping Genes'!$C21,Calculations!$C$100:$M$195,8,0))</f>
        <v/>
      </c>
      <c r="AG118" s="62" t="str">
        <f>IF(ISERROR(VLOOKUP('Choose Housekeeping Genes'!$C21,Calculations!$C$100:$M$195,9,0)),"",VLOOKUP('Choose Housekeeping Genes'!$C21,Calculations!$C$100:$M$195,9,0))</f>
        <v/>
      </c>
      <c r="AH118" s="62" t="str">
        <f>IF(ISERROR(VLOOKUP('Choose Housekeeping Genes'!$C21,Calculations!$C$100:$M$195,10,0)),"",VLOOKUP('Choose Housekeeping Genes'!$C21,Calculations!$C$100:$M$195,10,0))</f>
        <v/>
      </c>
      <c r="AI118" s="62" t="str">
        <f>IF(ISERROR(VLOOKUP('Choose Housekeeping Genes'!$C21,Calculations!$C$100:$M$195,11,0)),"",VLOOKUP('Choose Housekeeping Genes'!$C21,Calculations!$C$100:$M$195,11,0))</f>
        <v/>
      </c>
      <c r="AJ118" s="62" t="str">
        <f>IF(ISERROR(VLOOKUP('Choose Housekeeping Genes'!$C21,Calculations!$C$100:$Y$195,14,0)),"",VLOOKUP('Choose Housekeeping Genes'!$C21,Calculations!$C$100:$Y$195,14,0))</f>
        <v/>
      </c>
      <c r="AK118" s="62" t="str">
        <f>IF(ISERROR(VLOOKUP('Choose Housekeeping Genes'!$C21,Calculations!$C$100:$Y$195,15,0)),"",VLOOKUP('Choose Housekeeping Genes'!$C21,Calculations!$C$100:$Y$195,15,0))</f>
        <v/>
      </c>
      <c r="AL118" s="62" t="str">
        <f>IF(ISERROR(VLOOKUP('Choose Housekeeping Genes'!$C21,Calculations!$C$100:$Y$195,16,0)),"",VLOOKUP('Choose Housekeeping Genes'!$C21,Calculations!$C$100:$Y$195,16,0))</f>
        <v/>
      </c>
      <c r="AM118" s="62" t="str">
        <f>IF(ISERROR(VLOOKUP('Choose Housekeeping Genes'!$C21,Calculations!$C$100:$Y$195,17,0)),"",VLOOKUP('Choose Housekeeping Genes'!$C21,Calculations!$C$100:$Y$195,17,0))</f>
        <v/>
      </c>
      <c r="AN118" s="62" t="str">
        <f>IF(ISERROR(VLOOKUP('Choose Housekeeping Genes'!$C21,Calculations!$C$100:$Y$195,18,0)),"",VLOOKUP('Choose Housekeeping Genes'!$C21,Calculations!$C$100:$Y$195,18,0))</f>
        <v/>
      </c>
      <c r="AO118" s="62" t="str">
        <f>IF(ISERROR(VLOOKUP('Choose Housekeeping Genes'!$C21,Calculations!$C$100:$Y$195,19,0)),"",VLOOKUP('Choose Housekeeping Genes'!$C21,Calculations!$C$100:$Y$195,19,0))</f>
        <v/>
      </c>
      <c r="AP118" s="62" t="str">
        <f>IF(ISERROR(VLOOKUP('Choose Housekeeping Genes'!$C21,Calculations!$C$100:$Y$195,20,0)),"",VLOOKUP('Choose Housekeeping Genes'!$C21,Calculations!$C$100:$Y$195,20,0))</f>
        <v/>
      </c>
      <c r="AQ118" s="62" t="str">
        <f>IF(ISERROR(VLOOKUP('Choose Housekeeping Genes'!$C21,Calculations!$C$100:$Y$195,21,0)),"",VLOOKUP('Choose Housekeeping Genes'!$C21,Calculations!$C$100:$Y$195,21,0))</f>
        <v/>
      </c>
      <c r="AR118" s="62" t="str">
        <f>IF(ISERROR(VLOOKUP('Choose Housekeeping Genes'!$C21,Calculations!$C$100:$Y$195,22,0)),"",VLOOKUP('Choose Housekeeping Genes'!$C21,Calculations!$C$100:$Y$195,22,0))</f>
        <v/>
      </c>
      <c r="AS118" s="62" t="str">
        <f>IF(ISERROR(VLOOKUP('Choose Housekeeping Genes'!$C21,Calculations!$C$100:$Y$195,23,0)),"",VLOOKUP('Choose Housekeeping Genes'!$C21,Calculations!$C$100:$Y$195,23,0))</f>
        <v/>
      </c>
      <c r="AT118" s="74">
        <f t="shared" si="106"/>
        <v>11.481666666666669</v>
      </c>
      <c r="AU118" s="74">
        <f t="shared" si="107"/>
        <v>1.553333333333331</v>
      </c>
      <c r="AV118" s="74">
        <f t="shared" si="108"/>
        <v>1.5166666666666657</v>
      </c>
      <c r="AW118" s="74" t="str">
        <f t="shared" si="109"/>
        <v/>
      </c>
      <c r="AX118" s="74" t="str">
        <f t="shared" si="110"/>
        <v/>
      </c>
      <c r="AY118" s="74" t="str">
        <f t="shared" si="111"/>
        <v/>
      </c>
      <c r="AZ118" s="74" t="str">
        <f t="shared" si="112"/>
        <v/>
      </c>
      <c r="BA118" s="74" t="str">
        <f t="shared" si="113"/>
        <v/>
      </c>
      <c r="BB118" s="74" t="str">
        <f t="shared" si="114"/>
        <v/>
      </c>
      <c r="BC118" s="74" t="str">
        <f t="shared" si="115"/>
        <v/>
      </c>
      <c r="BD118" s="74">
        <f t="shared" si="117"/>
        <v>6.7133333333333312</v>
      </c>
      <c r="BE118" s="74">
        <f t="shared" si="118"/>
        <v>6.0316666666666663</v>
      </c>
      <c r="BF118" s="74">
        <f t="shared" si="119"/>
        <v>5.9049999999999976</v>
      </c>
      <c r="BG118" s="74" t="str">
        <f t="shared" si="120"/>
        <v/>
      </c>
      <c r="BH118" s="74" t="str">
        <f t="shared" si="121"/>
        <v/>
      </c>
      <c r="BI118" s="74" t="str">
        <f t="shared" si="122"/>
        <v/>
      </c>
      <c r="BJ118" s="74" t="str">
        <f t="shared" si="123"/>
        <v/>
      </c>
      <c r="BK118" s="74" t="str">
        <f t="shared" si="124"/>
        <v/>
      </c>
      <c r="BL118" s="74" t="str">
        <f t="shared" si="125"/>
        <v/>
      </c>
      <c r="BM118" s="74" t="str">
        <f t="shared" si="126"/>
        <v/>
      </c>
      <c r="BN118" s="62">
        <f t="shared" si="127"/>
        <v>4.8505555555555553</v>
      </c>
      <c r="BO118" s="62">
        <f t="shared" si="128"/>
        <v>6.216666666666665</v>
      </c>
      <c r="BP118" s="9">
        <f t="shared" si="86"/>
        <v>3.4968252794380589E-4</v>
      </c>
      <c r="BQ118" s="9">
        <f t="shared" si="87"/>
        <v>0.34072191924620721</v>
      </c>
      <c r="BR118" s="9">
        <f t="shared" si="88"/>
        <v>0.34949248354475509</v>
      </c>
      <c r="BS118" s="9" t="str">
        <f t="shared" si="89"/>
        <v/>
      </c>
      <c r="BT118" s="9" t="str">
        <f t="shared" si="90"/>
        <v/>
      </c>
      <c r="BU118" s="9" t="str">
        <f t="shared" si="91"/>
        <v/>
      </c>
      <c r="BV118" s="9" t="str">
        <f t="shared" si="92"/>
        <v/>
      </c>
      <c r="BW118" s="9" t="str">
        <f t="shared" si="93"/>
        <v/>
      </c>
      <c r="BX118" s="9" t="str">
        <f t="shared" si="94"/>
        <v/>
      </c>
      <c r="BY118" s="9" t="str">
        <f t="shared" si="95"/>
        <v/>
      </c>
      <c r="BZ118" s="9">
        <f t="shared" si="96"/>
        <v>9.5298331231266145E-3</v>
      </c>
      <c r="CA118" s="9">
        <f t="shared" si="97"/>
        <v>1.5285773128156271E-2</v>
      </c>
      <c r="CB118" s="9">
        <f t="shared" si="98"/>
        <v>1.6688522000747708E-2</v>
      </c>
      <c r="CC118" s="9" t="str">
        <f t="shared" si="99"/>
        <v/>
      </c>
      <c r="CD118" s="9" t="str">
        <f t="shared" si="100"/>
        <v/>
      </c>
      <c r="CE118" s="9" t="str">
        <f t="shared" si="101"/>
        <v/>
      </c>
      <c r="CF118" s="9" t="str">
        <f t="shared" si="102"/>
        <v/>
      </c>
      <c r="CG118" s="9" t="str">
        <f t="shared" si="103"/>
        <v/>
      </c>
      <c r="CH118" s="9" t="str">
        <f t="shared" si="104"/>
        <v/>
      </c>
      <c r="CI118" s="9" t="str">
        <f t="shared" si="105"/>
        <v/>
      </c>
    </row>
    <row r="119" spans="1:87">
      <c r="A119" s="188"/>
      <c r="B119" s="57" t="str">
        <f>IF('Gene Table'!D118="","",'Gene Table'!D118)</f>
        <v>NM_001029851</v>
      </c>
      <c r="C119" s="57" t="s">
        <v>1761</v>
      </c>
      <c r="D119" s="60">
        <f>IF(SUM('Test Sample Data'!D$3:D$98)&gt;10,IF(AND(ISNUMBER('Test Sample Data'!D118),'Test Sample Data'!D118&lt;$B$1, 'Test Sample Data'!D118&gt;0),'Test Sample Data'!D118,$B$1),"")</f>
        <v>26.48</v>
      </c>
      <c r="E119" s="60">
        <f>IF(SUM('Test Sample Data'!E$3:E$98)&gt;10,IF(AND(ISNUMBER('Test Sample Data'!E118),'Test Sample Data'!E118&lt;$B$1, 'Test Sample Data'!E118&gt;0),'Test Sample Data'!E118,$B$1),"")</f>
        <v>26.65</v>
      </c>
      <c r="F119" s="60">
        <f>IF(SUM('Test Sample Data'!F$3:F$98)&gt;10,IF(AND(ISNUMBER('Test Sample Data'!F118),'Test Sample Data'!F118&lt;$B$1, 'Test Sample Data'!F118&gt;0),'Test Sample Data'!F118,$B$1),"")</f>
        <v>26.57</v>
      </c>
      <c r="G119" s="60" t="str">
        <f>IF(SUM('Test Sample Data'!G$3:G$98)&gt;10,IF(AND(ISNUMBER('Test Sample Data'!G118),'Test Sample Data'!G118&lt;$B$1, 'Test Sample Data'!G118&gt;0),'Test Sample Data'!G118,$B$1),"")</f>
        <v/>
      </c>
      <c r="H119" s="60" t="str">
        <f>IF(SUM('Test Sample Data'!H$3:H$98)&gt;10,IF(AND(ISNUMBER('Test Sample Data'!H118),'Test Sample Data'!H118&lt;$B$1, 'Test Sample Data'!H118&gt;0),'Test Sample Data'!H118,$B$1),"")</f>
        <v/>
      </c>
      <c r="I119" s="60" t="str">
        <f>IF(SUM('Test Sample Data'!I$3:I$98)&gt;10,IF(AND(ISNUMBER('Test Sample Data'!I118),'Test Sample Data'!I118&lt;$B$1, 'Test Sample Data'!I118&gt;0),'Test Sample Data'!I118,$B$1),"")</f>
        <v/>
      </c>
      <c r="J119" s="60" t="str">
        <f>IF(SUM('Test Sample Data'!J$3:J$98)&gt;10,IF(AND(ISNUMBER('Test Sample Data'!J118),'Test Sample Data'!J118&lt;$B$1, 'Test Sample Data'!J118&gt;0),'Test Sample Data'!J118,$B$1),"")</f>
        <v/>
      </c>
      <c r="K119" s="60" t="str">
        <f>IF(SUM('Test Sample Data'!K$3:K$98)&gt;10,IF(AND(ISNUMBER('Test Sample Data'!K118),'Test Sample Data'!K118&lt;$B$1, 'Test Sample Data'!K118&gt;0),'Test Sample Data'!K118,$B$1),"")</f>
        <v/>
      </c>
      <c r="L119" s="60" t="str">
        <f>IF(SUM('Test Sample Data'!L$3:L$98)&gt;10,IF(AND(ISNUMBER('Test Sample Data'!L118),'Test Sample Data'!L118&lt;$B$1, 'Test Sample Data'!L118&gt;0),'Test Sample Data'!L118,$B$1),"")</f>
        <v/>
      </c>
      <c r="M119" s="60" t="str">
        <f>IF(SUM('Test Sample Data'!M$3:M$98)&gt;10,IF(AND(ISNUMBER('Test Sample Data'!M118),'Test Sample Data'!M118&lt;$B$1, 'Test Sample Data'!M118&gt;0),'Test Sample Data'!M118,$B$1),"")</f>
        <v/>
      </c>
      <c r="N119" s="60" t="str">
        <f>'Gene Table'!D118</f>
        <v>NM_001029851</v>
      </c>
      <c r="O119" s="57" t="s">
        <v>1761</v>
      </c>
      <c r="P119" s="60">
        <f>IF(SUM('Control Sample Data'!D$3:D$98)&gt;10,IF(AND(ISNUMBER('Control Sample Data'!D118),'Control Sample Data'!D118&lt;$B$1, 'Control Sample Data'!D118&gt;0),'Control Sample Data'!D118,$B$1),"")</f>
        <v>25.46</v>
      </c>
      <c r="Q119" s="60">
        <f>IF(SUM('Control Sample Data'!E$3:E$98)&gt;10,IF(AND(ISNUMBER('Control Sample Data'!E118),'Control Sample Data'!E118&lt;$B$1, 'Control Sample Data'!E118&gt;0),'Control Sample Data'!E118,$B$1),"")</f>
        <v>25.7</v>
      </c>
      <c r="R119" s="60">
        <f>IF(SUM('Control Sample Data'!F$3:F$98)&gt;10,IF(AND(ISNUMBER('Control Sample Data'!F118),'Control Sample Data'!F118&lt;$B$1, 'Control Sample Data'!F118&gt;0),'Control Sample Data'!F118,$B$1),"")</f>
        <v>25.79</v>
      </c>
      <c r="S119" s="60" t="str">
        <f>IF(SUM('Control Sample Data'!G$3:G$98)&gt;10,IF(AND(ISNUMBER('Control Sample Data'!G118),'Control Sample Data'!G118&lt;$B$1, 'Control Sample Data'!G118&gt;0),'Control Sample Data'!G118,$B$1),"")</f>
        <v/>
      </c>
      <c r="T119" s="60" t="str">
        <f>IF(SUM('Control Sample Data'!H$3:H$98)&gt;10,IF(AND(ISNUMBER('Control Sample Data'!H118),'Control Sample Data'!H118&lt;$B$1, 'Control Sample Data'!H118&gt;0),'Control Sample Data'!H118,$B$1),"")</f>
        <v/>
      </c>
      <c r="U119" s="60" t="str">
        <f>IF(SUM('Control Sample Data'!I$3:I$98)&gt;10,IF(AND(ISNUMBER('Control Sample Data'!I118),'Control Sample Data'!I118&lt;$B$1, 'Control Sample Data'!I118&gt;0),'Control Sample Data'!I118,$B$1),"")</f>
        <v/>
      </c>
      <c r="V119" s="60" t="str">
        <f>IF(SUM('Control Sample Data'!J$3:J$98)&gt;10,IF(AND(ISNUMBER('Control Sample Data'!J118),'Control Sample Data'!J118&lt;$B$1, 'Control Sample Data'!J118&gt;0),'Control Sample Data'!J118,$B$1),"")</f>
        <v/>
      </c>
      <c r="W119" s="60" t="str">
        <f>IF(SUM('Control Sample Data'!K$3:K$98)&gt;10,IF(AND(ISNUMBER('Control Sample Data'!K118),'Control Sample Data'!K118&lt;$B$1, 'Control Sample Data'!K118&gt;0),'Control Sample Data'!K118,$B$1),"")</f>
        <v/>
      </c>
      <c r="X119" s="60" t="str">
        <f>IF(SUM('Control Sample Data'!L$3:L$98)&gt;10,IF(AND(ISNUMBER('Control Sample Data'!L118),'Control Sample Data'!L118&lt;$B$1, 'Control Sample Data'!L118&gt;0),'Control Sample Data'!L118,$B$1),"")</f>
        <v/>
      </c>
      <c r="Y119" s="95" t="str">
        <f>IF(SUM('Control Sample Data'!M$3:M$98)&gt;10,IF(AND(ISNUMBER('Control Sample Data'!M118),'Control Sample Data'!M118&lt;$B$1, 'Control Sample Data'!M118&gt;0),'Control Sample Data'!M118,$B$1),"")</f>
        <v/>
      </c>
      <c r="Z119" s="62" t="str">
        <f>IF(ISERROR(VLOOKUP('Choose Housekeeping Genes'!$C22,Calculations!$C$100:$M$195,2,0)),"",VLOOKUP('Choose Housekeeping Genes'!$C22,Calculations!$C$100:$M$195,2,0))</f>
        <v/>
      </c>
      <c r="AA119" s="62" t="str">
        <f>IF(ISERROR(VLOOKUP('Choose Housekeeping Genes'!$C22,Calculations!$C$100:$M$195,3,0)),"",VLOOKUP('Choose Housekeeping Genes'!$C22,Calculations!$C$100:$M$195,3,0))</f>
        <v/>
      </c>
      <c r="AB119" s="62" t="str">
        <f>IF(ISERROR(VLOOKUP('Choose Housekeeping Genes'!$C22,Calculations!$C$100:$M$195,4,0)),"",VLOOKUP('Choose Housekeeping Genes'!$C22,Calculations!$C$100:$M$195,4,0))</f>
        <v/>
      </c>
      <c r="AC119" s="62" t="str">
        <f>IF(ISERROR(VLOOKUP('Choose Housekeeping Genes'!$C22,Calculations!$C$100:$M$195,5,0)),"",VLOOKUP('Choose Housekeeping Genes'!$C22,Calculations!$C$100:$M$195,5,0))</f>
        <v/>
      </c>
      <c r="AD119" s="62" t="str">
        <f>IF(ISERROR(VLOOKUP('Choose Housekeeping Genes'!$C22,Calculations!$C$100:$M$195,6,0)),"",VLOOKUP('Choose Housekeeping Genes'!$C22,Calculations!$C$100:$M$195,6,0))</f>
        <v/>
      </c>
      <c r="AE119" s="62" t="str">
        <f>IF(ISERROR(VLOOKUP('Choose Housekeeping Genes'!$C22,Calculations!$C$100:$M$195,7,0)),"",VLOOKUP('Choose Housekeeping Genes'!$C22,Calculations!$C$100:$M$195,7,0))</f>
        <v/>
      </c>
      <c r="AF119" s="62" t="str">
        <f>IF(ISERROR(VLOOKUP('Choose Housekeeping Genes'!$C22,Calculations!$C$100:$M$195,8,0)),"",VLOOKUP('Choose Housekeeping Genes'!$C22,Calculations!$C$100:$M$195,8,0))</f>
        <v/>
      </c>
      <c r="AG119" s="62" t="str">
        <f>IF(ISERROR(VLOOKUP('Choose Housekeeping Genes'!$C22,Calculations!$C$100:$M$195,9,0)),"",VLOOKUP('Choose Housekeeping Genes'!$C22,Calculations!$C$100:$M$195,9,0))</f>
        <v/>
      </c>
      <c r="AH119" s="62" t="str">
        <f>IF(ISERROR(VLOOKUP('Choose Housekeeping Genes'!$C22,Calculations!$C$100:$M$195,10,0)),"",VLOOKUP('Choose Housekeeping Genes'!$C22,Calculations!$C$100:$M$195,10,0))</f>
        <v/>
      </c>
      <c r="AI119" s="62" t="str">
        <f>IF(ISERROR(VLOOKUP('Choose Housekeeping Genes'!$C22,Calculations!$C$100:$M$195,11,0)),"",VLOOKUP('Choose Housekeeping Genes'!$C22,Calculations!$C$100:$M$195,11,0))</f>
        <v/>
      </c>
      <c r="AJ119" s="62" t="str">
        <f>IF(ISERROR(VLOOKUP('Choose Housekeeping Genes'!$C22,Calculations!$C$100:$Y$195,14,0)),"",VLOOKUP('Choose Housekeeping Genes'!$C22,Calculations!$C$100:$Y$195,14,0))</f>
        <v/>
      </c>
      <c r="AK119" s="62" t="str">
        <f>IF(ISERROR(VLOOKUP('Choose Housekeeping Genes'!$C22,Calculations!$C$100:$Y$195,15,0)),"",VLOOKUP('Choose Housekeeping Genes'!$C22,Calculations!$C$100:$Y$195,15,0))</f>
        <v/>
      </c>
      <c r="AL119" s="62" t="str">
        <f>IF(ISERROR(VLOOKUP('Choose Housekeeping Genes'!$C22,Calculations!$C$100:$Y$195,16,0)),"",VLOOKUP('Choose Housekeeping Genes'!$C22,Calculations!$C$100:$Y$195,16,0))</f>
        <v/>
      </c>
      <c r="AM119" s="62" t="str">
        <f>IF(ISERROR(VLOOKUP('Choose Housekeeping Genes'!$C22,Calculations!$C$100:$Y$195,17,0)),"",VLOOKUP('Choose Housekeeping Genes'!$C22,Calculations!$C$100:$Y$195,17,0))</f>
        <v/>
      </c>
      <c r="AN119" s="62" t="str">
        <f>IF(ISERROR(VLOOKUP('Choose Housekeeping Genes'!$C22,Calculations!$C$100:$Y$195,18,0)),"",VLOOKUP('Choose Housekeeping Genes'!$C22,Calculations!$C$100:$Y$195,18,0))</f>
        <v/>
      </c>
      <c r="AO119" s="62" t="str">
        <f>IF(ISERROR(VLOOKUP('Choose Housekeeping Genes'!$C22,Calculations!$C$100:$Y$195,19,0)),"",VLOOKUP('Choose Housekeeping Genes'!$C22,Calculations!$C$100:$Y$195,19,0))</f>
        <v/>
      </c>
      <c r="AP119" s="62" t="str">
        <f>IF(ISERROR(VLOOKUP('Choose Housekeeping Genes'!$C22,Calculations!$C$100:$Y$195,20,0)),"",VLOOKUP('Choose Housekeeping Genes'!$C22,Calculations!$C$100:$Y$195,20,0))</f>
        <v/>
      </c>
      <c r="AQ119" s="62" t="str">
        <f>IF(ISERROR(VLOOKUP('Choose Housekeeping Genes'!$C22,Calculations!$C$100:$Y$195,21,0)),"",VLOOKUP('Choose Housekeeping Genes'!$C22,Calculations!$C$100:$Y$195,21,0))</f>
        <v/>
      </c>
      <c r="AR119" s="62" t="str">
        <f>IF(ISERROR(VLOOKUP('Choose Housekeeping Genes'!$C22,Calculations!$C$100:$Y$195,22,0)),"",VLOOKUP('Choose Housekeeping Genes'!$C22,Calculations!$C$100:$Y$195,22,0))</f>
        <v/>
      </c>
      <c r="AS119" s="62" t="str">
        <f>IF(ISERROR(VLOOKUP('Choose Housekeeping Genes'!$C22,Calculations!$C$100:$Y$195,23,0)),"",VLOOKUP('Choose Housekeeping Genes'!$C22,Calculations!$C$100:$Y$195,23,0))</f>
        <v/>
      </c>
      <c r="AT119" s="74">
        <f t="shared" si="106"/>
        <v>2.9616666666666696</v>
      </c>
      <c r="AU119" s="74">
        <f t="shared" si="107"/>
        <v>3.0433333333333294</v>
      </c>
      <c r="AV119" s="74">
        <f t="shared" si="108"/>
        <v>2.9466666666666654</v>
      </c>
      <c r="AW119" s="74" t="str">
        <f t="shared" si="109"/>
        <v/>
      </c>
      <c r="AX119" s="74" t="str">
        <f t="shared" si="110"/>
        <v/>
      </c>
      <c r="AY119" s="74" t="str">
        <f t="shared" si="111"/>
        <v/>
      </c>
      <c r="AZ119" s="74" t="str">
        <f t="shared" si="112"/>
        <v/>
      </c>
      <c r="BA119" s="74" t="str">
        <f t="shared" si="113"/>
        <v/>
      </c>
      <c r="BB119" s="74" t="str">
        <f t="shared" si="114"/>
        <v/>
      </c>
      <c r="BC119" s="74" t="str">
        <f t="shared" si="115"/>
        <v/>
      </c>
      <c r="BD119" s="74">
        <f t="shared" si="117"/>
        <v>1.6833333333333336</v>
      </c>
      <c r="BE119" s="74">
        <f t="shared" si="118"/>
        <v>1.3916666666666657</v>
      </c>
      <c r="BF119" s="74">
        <f t="shared" si="119"/>
        <v>1.384999999999998</v>
      </c>
      <c r="BG119" s="74" t="str">
        <f t="shared" si="120"/>
        <v/>
      </c>
      <c r="BH119" s="74" t="str">
        <f t="shared" si="121"/>
        <v/>
      </c>
      <c r="BI119" s="74" t="str">
        <f t="shared" si="122"/>
        <v/>
      </c>
      <c r="BJ119" s="74" t="str">
        <f t="shared" si="123"/>
        <v/>
      </c>
      <c r="BK119" s="74" t="str">
        <f t="shared" si="124"/>
        <v/>
      </c>
      <c r="BL119" s="74" t="str">
        <f t="shared" si="125"/>
        <v/>
      </c>
      <c r="BM119" s="74" t="str">
        <f t="shared" si="126"/>
        <v/>
      </c>
      <c r="BN119" s="62">
        <f t="shared" si="127"/>
        <v>2.9838888888888881</v>
      </c>
      <c r="BO119" s="62">
        <f t="shared" si="128"/>
        <v>1.4866666666666657</v>
      </c>
      <c r="BP119" s="9">
        <f t="shared" si="86"/>
        <v>0.12836584859762212</v>
      </c>
      <c r="BQ119" s="9">
        <f t="shared" si="87"/>
        <v>0.12130127893669292</v>
      </c>
      <c r="BR119" s="9">
        <f t="shared" si="88"/>
        <v>0.12970745739496853</v>
      </c>
      <c r="BS119" s="9" t="str">
        <f t="shared" si="89"/>
        <v/>
      </c>
      <c r="BT119" s="9" t="str">
        <f t="shared" si="90"/>
        <v/>
      </c>
      <c r="BU119" s="9" t="str">
        <f t="shared" si="91"/>
        <v/>
      </c>
      <c r="BV119" s="9" t="str">
        <f t="shared" si="92"/>
        <v/>
      </c>
      <c r="BW119" s="9" t="str">
        <f t="shared" si="93"/>
        <v/>
      </c>
      <c r="BX119" s="9" t="str">
        <f t="shared" si="94"/>
        <v/>
      </c>
      <c r="BY119" s="9" t="str">
        <f t="shared" si="95"/>
        <v/>
      </c>
      <c r="BZ119" s="9">
        <f t="shared" si="96"/>
        <v>0.31136240558970568</v>
      </c>
      <c r="CA119" s="9">
        <f t="shared" si="97"/>
        <v>0.38112425581394077</v>
      </c>
      <c r="CB119" s="9">
        <f t="shared" si="98"/>
        <v>0.38288949927359622</v>
      </c>
      <c r="CC119" s="9" t="str">
        <f t="shared" si="99"/>
        <v/>
      </c>
      <c r="CD119" s="9" t="str">
        <f t="shared" si="100"/>
        <v/>
      </c>
      <c r="CE119" s="9" t="str">
        <f t="shared" si="101"/>
        <v/>
      </c>
      <c r="CF119" s="9" t="str">
        <f t="shared" si="102"/>
        <v/>
      </c>
      <c r="CG119" s="9" t="str">
        <f t="shared" si="103"/>
        <v/>
      </c>
      <c r="CH119" s="9" t="str">
        <f t="shared" si="104"/>
        <v/>
      </c>
      <c r="CI119" s="9" t="str">
        <f t="shared" si="105"/>
        <v/>
      </c>
    </row>
    <row r="120" spans="1:87">
      <c r="A120" s="188"/>
      <c r="B120" s="57" t="str">
        <f>IF('Gene Table'!D119="","",'Gene Table'!D119)</f>
        <v>NM_003604</v>
      </c>
      <c r="C120" s="57" t="s">
        <v>1762</v>
      </c>
      <c r="D120" s="60">
        <f>IF(SUM('Test Sample Data'!D$3:D$98)&gt;10,IF(AND(ISNUMBER('Test Sample Data'!D119),'Test Sample Data'!D119&lt;$B$1, 'Test Sample Data'!D119&gt;0),'Test Sample Data'!D119,$B$1),"")</f>
        <v>31.12</v>
      </c>
      <c r="E120" s="60">
        <f>IF(SUM('Test Sample Data'!E$3:E$98)&gt;10,IF(AND(ISNUMBER('Test Sample Data'!E119),'Test Sample Data'!E119&lt;$B$1, 'Test Sample Data'!E119&gt;0),'Test Sample Data'!E119,$B$1),"")</f>
        <v>30.99</v>
      </c>
      <c r="F120" s="60">
        <f>IF(SUM('Test Sample Data'!F$3:F$98)&gt;10,IF(AND(ISNUMBER('Test Sample Data'!F119),'Test Sample Data'!F119&lt;$B$1, 'Test Sample Data'!F119&gt;0),'Test Sample Data'!F119,$B$1),"")</f>
        <v>31.01</v>
      </c>
      <c r="G120" s="60" t="str">
        <f>IF(SUM('Test Sample Data'!G$3:G$98)&gt;10,IF(AND(ISNUMBER('Test Sample Data'!G119),'Test Sample Data'!G119&lt;$B$1, 'Test Sample Data'!G119&gt;0),'Test Sample Data'!G119,$B$1),"")</f>
        <v/>
      </c>
      <c r="H120" s="60" t="str">
        <f>IF(SUM('Test Sample Data'!H$3:H$98)&gt;10,IF(AND(ISNUMBER('Test Sample Data'!H119),'Test Sample Data'!H119&lt;$B$1, 'Test Sample Data'!H119&gt;0),'Test Sample Data'!H119,$B$1),"")</f>
        <v/>
      </c>
      <c r="I120" s="60" t="str">
        <f>IF(SUM('Test Sample Data'!I$3:I$98)&gt;10,IF(AND(ISNUMBER('Test Sample Data'!I119),'Test Sample Data'!I119&lt;$B$1, 'Test Sample Data'!I119&gt;0),'Test Sample Data'!I119,$B$1),"")</f>
        <v/>
      </c>
      <c r="J120" s="60" t="str">
        <f>IF(SUM('Test Sample Data'!J$3:J$98)&gt;10,IF(AND(ISNUMBER('Test Sample Data'!J119),'Test Sample Data'!J119&lt;$B$1, 'Test Sample Data'!J119&gt;0),'Test Sample Data'!J119,$B$1),"")</f>
        <v/>
      </c>
      <c r="K120" s="60" t="str">
        <f>IF(SUM('Test Sample Data'!K$3:K$98)&gt;10,IF(AND(ISNUMBER('Test Sample Data'!K119),'Test Sample Data'!K119&lt;$B$1, 'Test Sample Data'!K119&gt;0),'Test Sample Data'!K119,$B$1),"")</f>
        <v/>
      </c>
      <c r="L120" s="60" t="str">
        <f>IF(SUM('Test Sample Data'!L$3:L$98)&gt;10,IF(AND(ISNUMBER('Test Sample Data'!L119),'Test Sample Data'!L119&lt;$B$1, 'Test Sample Data'!L119&gt;0),'Test Sample Data'!L119,$B$1),"")</f>
        <v/>
      </c>
      <c r="M120" s="60" t="str">
        <f>IF(SUM('Test Sample Data'!M$3:M$98)&gt;10,IF(AND(ISNUMBER('Test Sample Data'!M119),'Test Sample Data'!M119&lt;$B$1, 'Test Sample Data'!M119&gt;0),'Test Sample Data'!M119,$B$1),"")</f>
        <v/>
      </c>
      <c r="N120" s="60" t="str">
        <f>'Gene Table'!D119</f>
        <v>NM_003604</v>
      </c>
      <c r="O120" s="57" t="s">
        <v>1762</v>
      </c>
      <c r="P120" s="60">
        <f>IF(SUM('Control Sample Data'!D$3:D$98)&gt;10,IF(AND(ISNUMBER('Control Sample Data'!D119),'Control Sample Data'!D119&lt;$B$1, 'Control Sample Data'!D119&gt;0),'Control Sample Data'!D119,$B$1),"")</f>
        <v>29.8</v>
      </c>
      <c r="Q120" s="60">
        <f>IF(SUM('Control Sample Data'!E$3:E$98)&gt;10,IF(AND(ISNUMBER('Control Sample Data'!E119),'Control Sample Data'!E119&lt;$B$1, 'Control Sample Data'!E119&gt;0),'Control Sample Data'!E119,$B$1),"")</f>
        <v>29.94</v>
      </c>
      <c r="R120" s="60">
        <f>IF(SUM('Control Sample Data'!F$3:F$98)&gt;10,IF(AND(ISNUMBER('Control Sample Data'!F119),'Control Sample Data'!F119&lt;$B$1, 'Control Sample Data'!F119&gt;0),'Control Sample Data'!F119,$B$1),"")</f>
        <v>30.28</v>
      </c>
      <c r="S120" s="60" t="str">
        <f>IF(SUM('Control Sample Data'!G$3:G$98)&gt;10,IF(AND(ISNUMBER('Control Sample Data'!G119),'Control Sample Data'!G119&lt;$B$1, 'Control Sample Data'!G119&gt;0),'Control Sample Data'!G119,$B$1),"")</f>
        <v/>
      </c>
      <c r="T120" s="60" t="str">
        <f>IF(SUM('Control Sample Data'!H$3:H$98)&gt;10,IF(AND(ISNUMBER('Control Sample Data'!H119),'Control Sample Data'!H119&lt;$B$1, 'Control Sample Data'!H119&gt;0),'Control Sample Data'!H119,$B$1),"")</f>
        <v/>
      </c>
      <c r="U120" s="60" t="str">
        <f>IF(SUM('Control Sample Data'!I$3:I$98)&gt;10,IF(AND(ISNUMBER('Control Sample Data'!I119),'Control Sample Data'!I119&lt;$B$1, 'Control Sample Data'!I119&gt;0),'Control Sample Data'!I119,$B$1),"")</f>
        <v/>
      </c>
      <c r="V120" s="60" t="str">
        <f>IF(SUM('Control Sample Data'!J$3:J$98)&gt;10,IF(AND(ISNUMBER('Control Sample Data'!J119),'Control Sample Data'!J119&lt;$B$1, 'Control Sample Data'!J119&gt;0),'Control Sample Data'!J119,$B$1),"")</f>
        <v/>
      </c>
      <c r="W120" s="60" t="str">
        <f>IF(SUM('Control Sample Data'!K$3:K$98)&gt;10,IF(AND(ISNUMBER('Control Sample Data'!K119),'Control Sample Data'!K119&lt;$B$1, 'Control Sample Data'!K119&gt;0),'Control Sample Data'!K119,$B$1),"")</f>
        <v/>
      </c>
      <c r="X120" s="60" t="str">
        <f>IF(SUM('Control Sample Data'!L$3:L$98)&gt;10,IF(AND(ISNUMBER('Control Sample Data'!L119),'Control Sample Data'!L119&lt;$B$1, 'Control Sample Data'!L119&gt;0),'Control Sample Data'!L119,$B$1),"")</f>
        <v/>
      </c>
      <c r="Y120" s="60" t="str">
        <f>IF(SUM('Control Sample Data'!M$3:M$98)&gt;10,IF(AND(ISNUMBER('Control Sample Data'!M119),'Control Sample Data'!M119&lt;$B$1, 'Control Sample Data'!M119&gt;0),'Control Sample Data'!M119,$B$1),"")</f>
        <v/>
      </c>
      <c r="Z120" s="186" t="s">
        <v>354</v>
      </c>
      <c r="AA120" s="186"/>
      <c r="AB120" s="186"/>
      <c r="AC120" s="186"/>
      <c r="AD120" s="186"/>
      <c r="AE120" s="186"/>
      <c r="AF120" s="186"/>
      <c r="AG120" s="186"/>
      <c r="AH120" s="186"/>
      <c r="AI120" s="186"/>
      <c r="AJ120" s="133"/>
      <c r="AK120" s="133"/>
      <c r="AL120" s="133"/>
      <c r="AM120" s="133"/>
      <c r="AN120" s="133"/>
      <c r="AO120" s="133"/>
      <c r="AP120" s="133"/>
      <c r="AQ120" s="133"/>
      <c r="AR120" s="133"/>
      <c r="AS120" s="133"/>
      <c r="AT120" s="80">
        <f t="shared" si="106"/>
        <v>7.6016666666666701</v>
      </c>
      <c r="AU120" s="74">
        <f t="shared" si="107"/>
        <v>7.3833333333333293</v>
      </c>
      <c r="AV120" s="74">
        <f t="shared" si="108"/>
        <v>7.3866666666666667</v>
      </c>
      <c r="AW120" s="74" t="str">
        <f t="shared" si="109"/>
        <v/>
      </c>
      <c r="AX120" s="74" t="str">
        <f t="shared" si="110"/>
        <v/>
      </c>
      <c r="AY120" s="74" t="str">
        <f t="shared" si="111"/>
        <v/>
      </c>
      <c r="AZ120" s="74" t="str">
        <f t="shared" si="112"/>
        <v/>
      </c>
      <c r="BA120" s="74" t="str">
        <f t="shared" si="113"/>
        <v/>
      </c>
      <c r="BB120" s="74" t="str">
        <f t="shared" si="114"/>
        <v/>
      </c>
      <c r="BC120" s="74" t="str">
        <f t="shared" si="115"/>
        <v/>
      </c>
      <c r="BD120" s="74">
        <f t="shared" si="117"/>
        <v>6.0233333333333334</v>
      </c>
      <c r="BE120" s="74">
        <f t="shared" si="118"/>
        <v>5.6316666666666677</v>
      </c>
      <c r="BF120" s="74">
        <f t="shared" si="119"/>
        <v>5.875</v>
      </c>
      <c r="BG120" s="74" t="str">
        <f t="shared" si="120"/>
        <v/>
      </c>
      <c r="BH120" s="74" t="str">
        <f t="shared" si="121"/>
        <v/>
      </c>
      <c r="BI120" s="74" t="str">
        <f t="shared" si="122"/>
        <v/>
      </c>
      <c r="BJ120" s="74" t="str">
        <f t="shared" si="123"/>
        <v/>
      </c>
      <c r="BK120" s="74" t="str">
        <f t="shared" si="124"/>
        <v/>
      </c>
      <c r="BL120" s="74" t="str">
        <f t="shared" si="125"/>
        <v/>
      </c>
      <c r="BM120" s="74" t="str">
        <f t="shared" si="126"/>
        <v/>
      </c>
      <c r="BN120" s="62">
        <f t="shared" si="127"/>
        <v>7.4572222222222218</v>
      </c>
      <c r="BO120" s="62">
        <f t="shared" si="128"/>
        <v>5.8433333333333337</v>
      </c>
      <c r="BP120" s="9">
        <f t="shared" si="86"/>
        <v>5.1483767016508412E-3</v>
      </c>
      <c r="BQ120" s="9">
        <f t="shared" si="87"/>
        <v>5.9895638463656441E-3</v>
      </c>
      <c r="BR120" s="9">
        <f t="shared" si="88"/>
        <v>5.9757409903280941E-3</v>
      </c>
      <c r="BS120" s="9" t="str">
        <f t="shared" si="89"/>
        <v/>
      </c>
      <c r="BT120" s="9" t="str">
        <f t="shared" si="90"/>
        <v/>
      </c>
      <c r="BU120" s="9" t="str">
        <f t="shared" si="91"/>
        <v/>
      </c>
      <c r="BV120" s="9" t="str">
        <f t="shared" si="92"/>
        <v/>
      </c>
      <c r="BW120" s="9" t="str">
        <f t="shared" si="93"/>
        <v/>
      </c>
      <c r="BX120" s="9" t="str">
        <f t="shared" si="94"/>
        <v/>
      </c>
      <c r="BY120" s="9" t="str">
        <f t="shared" si="95"/>
        <v/>
      </c>
      <c r="BZ120" s="9">
        <f t="shared" si="96"/>
        <v>1.5374322711064254E-2</v>
      </c>
      <c r="CA120" s="9">
        <f t="shared" si="97"/>
        <v>2.0169698564881908E-2</v>
      </c>
      <c r="CB120" s="9">
        <f t="shared" si="98"/>
        <v>1.7039183322894644E-2</v>
      </c>
      <c r="CC120" s="9" t="str">
        <f t="shared" si="99"/>
        <v/>
      </c>
      <c r="CD120" s="9" t="str">
        <f t="shared" si="100"/>
        <v/>
      </c>
      <c r="CE120" s="9" t="str">
        <f t="shared" si="101"/>
        <v/>
      </c>
      <c r="CF120" s="9" t="str">
        <f t="shared" si="102"/>
        <v/>
      </c>
      <c r="CG120" s="9" t="str">
        <f t="shared" si="103"/>
        <v/>
      </c>
      <c r="CH120" s="9" t="str">
        <f t="shared" si="104"/>
        <v/>
      </c>
      <c r="CI120" s="9" t="str">
        <f t="shared" si="105"/>
        <v/>
      </c>
    </row>
    <row r="121" spans="1:87">
      <c r="A121" s="188"/>
      <c r="B121" s="57" t="str">
        <f>IF('Gene Table'!D120="","",'Gene Table'!D120)</f>
        <v>NM_004347</v>
      </c>
      <c r="C121" s="57" t="s">
        <v>1763</v>
      </c>
      <c r="D121" s="60">
        <f>IF(SUM('Test Sample Data'!D$3:D$98)&gt;10,IF(AND(ISNUMBER('Test Sample Data'!D120),'Test Sample Data'!D120&lt;$B$1, 'Test Sample Data'!D120&gt;0),'Test Sample Data'!D120,$B$1),"")</f>
        <v>24.05</v>
      </c>
      <c r="E121" s="60">
        <f>IF(SUM('Test Sample Data'!E$3:E$98)&gt;10,IF(AND(ISNUMBER('Test Sample Data'!E120),'Test Sample Data'!E120&lt;$B$1, 'Test Sample Data'!E120&gt;0),'Test Sample Data'!E120,$B$1),"")</f>
        <v>24.19</v>
      </c>
      <c r="F121" s="60">
        <f>IF(SUM('Test Sample Data'!F$3:F$98)&gt;10,IF(AND(ISNUMBER('Test Sample Data'!F120),'Test Sample Data'!F120&lt;$B$1, 'Test Sample Data'!F120&gt;0),'Test Sample Data'!F120,$B$1),"")</f>
        <v>24.12</v>
      </c>
      <c r="G121" s="60" t="str">
        <f>IF(SUM('Test Sample Data'!G$3:G$98)&gt;10,IF(AND(ISNUMBER('Test Sample Data'!G120),'Test Sample Data'!G120&lt;$B$1, 'Test Sample Data'!G120&gt;0),'Test Sample Data'!G120,$B$1),"")</f>
        <v/>
      </c>
      <c r="H121" s="60" t="str">
        <f>IF(SUM('Test Sample Data'!H$3:H$98)&gt;10,IF(AND(ISNUMBER('Test Sample Data'!H120),'Test Sample Data'!H120&lt;$B$1, 'Test Sample Data'!H120&gt;0),'Test Sample Data'!H120,$B$1),"")</f>
        <v/>
      </c>
      <c r="I121" s="60" t="str">
        <f>IF(SUM('Test Sample Data'!I$3:I$98)&gt;10,IF(AND(ISNUMBER('Test Sample Data'!I120),'Test Sample Data'!I120&lt;$B$1, 'Test Sample Data'!I120&gt;0),'Test Sample Data'!I120,$B$1),"")</f>
        <v/>
      </c>
      <c r="J121" s="60" t="str">
        <f>IF(SUM('Test Sample Data'!J$3:J$98)&gt;10,IF(AND(ISNUMBER('Test Sample Data'!J120),'Test Sample Data'!J120&lt;$B$1, 'Test Sample Data'!J120&gt;0),'Test Sample Data'!J120,$B$1),"")</f>
        <v/>
      </c>
      <c r="K121" s="60" t="str">
        <f>IF(SUM('Test Sample Data'!K$3:K$98)&gt;10,IF(AND(ISNUMBER('Test Sample Data'!K120),'Test Sample Data'!K120&lt;$B$1, 'Test Sample Data'!K120&gt;0),'Test Sample Data'!K120,$B$1),"")</f>
        <v/>
      </c>
      <c r="L121" s="60" t="str">
        <f>IF(SUM('Test Sample Data'!L$3:L$98)&gt;10,IF(AND(ISNUMBER('Test Sample Data'!L120),'Test Sample Data'!L120&lt;$B$1, 'Test Sample Data'!L120&gt;0),'Test Sample Data'!L120,$B$1),"")</f>
        <v/>
      </c>
      <c r="M121" s="60" t="str">
        <f>IF(SUM('Test Sample Data'!M$3:M$98)&gt;10,IF(AND(ISNUMBER('Test Sample Data'!M120),'Test Sample Data'!M120&lt;$B$1, 'Test Sample Data'!M120&gt;0),'Test Sample Data'!M120,$B$1),"")</f>
        <v/>
      </c>
      <c r="N121" s="60" t="str">
        <f>'Gene Table'!D120</f>
        <v>NM_004347</v>
      </c>
      <c r="O121" s="57" t="s">
        <v>1763</v>
      </c>
      <c r="P121" s="60">
        <f>IF(SUM('Control Sample Data'!D$3:D$98)&gt;10,IF(AND(ISNUMBER('Control Sample Data'!D120),'Control Sample Data'!D120&lt;$B$1, 'Control Sample Data'!D120&gt;0),'Control Sample Data'!D120,$B$1),"")</f>
        <v>32.909999999999997</v>
      </c>
      <c r="Q121" s="60">
        <f>IF(SUM('Control Sample Data'!E$3:E$98)&gt;10,IF(AND(ISNUMBER('Control Sample Data'!E120),'Control Sample Data'!E120&lt;$B$1, 'Control Sample Data'!E120&gt;0),'Control Sample Data'!E120,$B$1),"")</f>
        <v>35</v>
      </c>
      <c r="R121" s="60">
        <f>IF(SUM('Control Sample Data'!F$3:F$98)&gt;10,IF(AND(ISNUMBER('Control Sample Data'!F120),'Control Sample Data'!F120&lt;$B$1, 'Control Sample Data'!F120&gt;0),'Control Sample Data'!F120,$B$1),"")</f>
        <v>33.340000000000003</v>
      </c>
      <c r="S121" s="60" t="str">
        <f>IF(SUM('Control Sample Data'!G$3:G$98)&gt;10,IF(AND(ISNUMBER('Control Sample Data'!G120),'Control Sample Data'!G120&lt;$B$1, 'Control Sample Data'!G120&gt;0),'Control Sample Data'!G120,$B$1),"")</f>
        <v/>
      </c>
      <c r="T121" s="60" t="str">
        <f>IF(SUM('Control Sample Data'!H$3:H$98)&gt;10,IF(AND(ISNUMBER('Control Sample Data'!H120),'Control Sample Data'!H120&lt;$B$1, 'Control Sample Data'!H120&gt;0),'Control Sample Data'!H120,$B$1),"")</f>
        <v/>
      </c>
      <c r="U121" s="60" t="str">
        <f>IF(SUM('Control Sample Data'!I$3:I$98)&gt;10,IF(AND(ISNUMBER('Control Sample Data'!I120),'Control Sample Data'!I120&lt;$B$1, 'Control Sample Data'!I120&gt;0),'Control Sample Data'!I120,$B$1),"")</f>
        <v/>
      </c>
      <c r="V121" s="60" t="str">
        <f>IF(SUM('Control Sample Data'!J$3:J$98)&gt;10,IF(AND(ISNUMBER('Control Sample Data'!J120),'Control Sample Data'!J120&lt;$B$1, 'Control Sample Data'!J120&gt;0),'Control Sample Data'!J120,$B$1),"")</f>
        <v/>
      </c>
      <c r="W121" s="60" t="str">
        <f>IF(SUM('Control Sample Data'!K$3:K$98)&gt;10,IF(AND(ISNUMBER('Control Sample Data'!K120),'Control Sample Data'!K120&lt;$B$1, 'Control Sample Data'!K120&gt;0),'Control Sample Data'!K120,$B$1),"")</f>
        <v/>
      </c>
      <c r="X121" s="60" t="str">
        <f>IF(SUM('Control Sample Data'!L$3:L$98)&gt;10,IF(AND(ISNUMBER('Control Sample Data'!L120),'Control Sample Data'!L120&lt;$B$1, 'Control Sample Data'!L120&gt;0),'Control Sample Data'!L120,$B$1),"")</f>
        <v/>
      </c>
      <c r="Y121" s="60" t="str">
        <f>IF(SUM('Control Sample Data'!M$3:M$98)&gt;10,IF(AND(ISNUMBER('Control Sample Data'!M120),'Control Sample Data'!M120&lt;$B$1, 'Control Sample Data'!M120&gt;0),'Control Sample Data'!M120,$B$1),"")</f>
        <v/>
      </c>
      <c r="Z121" s="185" t="s">
        <v>334</v>
      </c>
      <c r="AA121" s="185"/>
      <c r="AB121" s="185"/>
      <c r="AC121" s="185"/>
      <c r="AD121" s="185"/>
      <c r="AE121" s="185"/>
      <c r="AF121" s="185"/>
      <c r="AG121" s="185"/>
      <c r="AH121" s="185"/>
      <c r="AI121" s="185" t="s">
        <v>334</v>
      </c>
      <c r="AJ121" s="133"/>
      <c r="AK121" s="133"/>
      <c r="AL121" s="133"/>
      <c r="AM121" s="133"/>
      <c r="AN121" s="133"/>
      <c r="AO121" s="133"/>
      <c r="AP121" s="133"/>
      <c r="AQ121" s="133"/>
      <c r="AR121" s="133"/>
      <c r="AS121" s="133"/>
      <c r="AT121" s="80">
        <f t="shared" si="106"/>
        <v>0.53166666666666984</v>
      </c>
      <c r="AU121" s="74">
        <f t="shared" si="107"/>
        <v>0.58333333333333215</v>
      </c>
      <c r="AV121" s="74">
        <f t="shared" si="108"/>
        <v>0.49666666666666615</v>
      </c>
      <c r="AW121" s="74" t="str">
        <f t="shared" si="109"/>
        <v/>
      </c>
      <c r="AX121" s="74" t="str">
        <f t="shared" si="110"/>
        <v/>
      </c>
      <c r="AY121" s="74" t="str">
        <f t="shared" si="111"/>
        <v/>
      </c>
      <c r="AZ121" s="74" t="str">
        <f t="shared" si="112"/>
        <v/>
      </c>
      <c r="BA121" s="74" t="str">
        <f t="shared" si="113"/>
        <v/>
      </c>
      <c r="BB121" s="74" t="str">
        <f t="shared" si="114"/>
        <v/>
      </c>
      <c r="BC121" s="74" t="str">
        <f t="shared" si="115"/>
        <v/>
      </c>
      <c r="BD121" s="74">
        <f t="shared" si="117"/>
        <v>9.1333333333333293</v>
      </c>
      <c r="BE121" s="74">
        <f t="shared" si="118"/>
        <v>10.691666666666666</v>
      </c>
      <c r="BF121" s="74">
        <f t="shared" si="119"/>
        <v>8.9350000000000023</v>
      </c>
      <c r="BG121" s="74" t="str">
        <f t="shared" si="120"/>
        <v/>
      </c>
      <c r="BH121" s="74" t="str">
        <f t="shared" si="121"/>
        <v/>
      </c>
      <c r="BI121" s="74" t="str">
        <f t="shared" si="122"/>
        <v/>
      </c>
      <c r="BJ121" s="74" t="str">
        <f t="shared" si="123"/>
        <v/>
      </c>
      <c r="BK121" s="74" t="str">
        <f t="shared" si="124"/>
        <v/>
      </c>
      <c r="BL121" s="74" t="str">
        <f t="shared" si="125"/>
        <v/>
      </c>
      <c r="BM121" s="74" t="str">
        <f t="shared" si="126"/>
        <v/>
      </c>
      <c r="BN121" s="62">
        <f t="shared" si="127"/>
        <v>0.53722222222222271</v>
      </c>
      <c r="BO121" s="62">
        <f t="shared" si="128"/>
        <v>9.586666666666666</v>
      </c>
      <c r="BP121" s="9">
        <f t="shared" si="86"/>
        <v>0.69175512541429607</v>
      </c>
      <c r="BQ121" s="9">
        <f t="shared" si="87"/>
        <v>0.66741992708501774</v>
      </c>
      <c r="BR121" s="9">
        <f t="shared" si="88"/>
        <v>0.70874243361113021</v>
      </c>
      <c r="BS121" s="9" t="str">
        <f t="shared" si="89"/>
        <v/>
      </c>
      <c r="BT121" s="9" t="str">
        <f t="shared" si="90"/>
        <v/>
      </c>
      <c r="BU121" s="9" t="str">
        <f t="shared" si="91"/>
        <v/>
      </c>
      <c r="BV121" s="9" t="str">
        <f t="shared" si="92"/>
        <v/>
      </c>
      <c r="BW121" s="9" t="str">
        <f t="shared" si="93"/>
        <v/>
      </c>
      <c r="BX121" s="9" t="str">
        <f t="shared" si="94"/>
        <v/>
      </c>
      <c r="BY121" s="9" t="str">
        <f t="shared" si="95"/>
        <v/>
      </c>
      <c r="BZ121" s="9">
        <f t="shared" si="96"/>
        <v>1.7807079854652728E-3</v>
      </c>
      <c r="CA121" s="9">
        <f t="shared" si="97"/>
        <v>6.0462712909054722E-4</v>
      </c>
      <c r="CB121" s="9">
        <f t="shared" si="98"/>
        <v>2.0431346480322813E-3</v>
      </c>
      <c r="CC121" s="9" t="str">
        <f t="shared" si="99"/>
        <v/>
      </c>
      <c r="CD121" s="9" t="str">
        <f t="shared" si="100"/>
        <v/>
      </c>
      <c r="CE121" s="9" t="str">
        <f t="shared" si="101"/>
        <v/>
      </c>
      <c r="CF121" s="9" t="str">
        <f t="shared" si="102"/>
        <v/>
      </c>
      <c r="CG121" s="9" t="str">
        <f t="shared" si="103"/>
        <v/>
      </c>
      <c r="CH121" s="9" t="str">
        <f t="shared" si="104"/>
        <v/>
      </c>
      <c r="CI121" s="9" t="str">
        <f t="shared" si="105"/>
        <v/>
      </c>
    </row>
    <row r="122" spans="1:87">
      <c r="A122" s="188"/>
      <c r="B122" s="57" t="str">
        <f>IF('Gene Table'!D121="","",'Gene Table'!D121)</f>
        <v>NM_001225</v>
      </c>
      <c r="C122" s="57" t="s">
        <v>1764</v>
      </c>
      <c r="D122" s="60">
        <f>IF(SUM('Test Sample Data'!D$3:D$98)&gt;10,IF(AND(ISNUMBER('Test Sample Data'!D121),'Test Sample Data'!D121&lt;$B$1, 'Test Sample Data'!D121&gt;0),'Test Sample Data'!D121,$B$1),"")</f>
        <v>26.52</v>
      </c>
      <c r="E122" s="60">
        <f>IF(SUM('Test Sample Data'!E$3:E$98)&gt;10,IF(AND(ISNUMBER('Test Sample Data'!E121),'Test Sample Data'!E121&lt;$B$1, 'Test Sample Data'!E121&gt;0),'Test Sample Data'!E121,$B$1),"")</f>
        <v>26.68</v>
      </c>
      <c r="F122" s="60">
        <f>IF(SUM('Test Sample Data'!F$3:F$98)&gt;10,IF(AND(ISNUMBER('Test Sample Data'!F121),'Test Sample Data'!F121&lt;$B$1, 'Test Sample Data'!F121&gt;0),'Test Sample Data'!F121,$B$1),"")</f>
        <v>26.82</v>
      </c>
      <c r="G122" s="60" t="str">
        <f>IF(SUM('Test Sample Data'!G$3:G$98)&gt;10,IF(AND(ISNUMBER('Test Sample Data'!G121),'Test Sample Data'!G121&lt;$B$1, 'Test Sample Data'!G121&gt;0),'Test Sample Data'!G121,$B$1),"")</f>
        <v/>
      </c>
      <c r="H122" s="60" t="str">
        <f>IF(SUM('Test Sample Data'!H$3:H$98)&gt;10,IF(AND(ISNUMBER('Test Sample Data'!H121),'Test Sample Data'!H121&lt;$B$1, 'Test Sample Data'!H121&gt;0),'Test Sample Data'!H121,$B$1),"")</f>
        <v/>
      </c>
      <c r="I122" s="60" t="str">
        <f>IF(SUM('Test Sample Data'!I$3:I$98)&gt;10,IF(AND(ISNUMBER('Test Sample Data'!I121),'Test Sample Data'!I121&lt;$B$1, 'Test Sample Data'!I121&gt;0),'Test Sample Data'!I121,$B$1),"")</f>
        <v/>
      </c>
      <c r="J122" s="60" t="str">
        <f>IF(SUM('Test Sample Data'!J$3:J$98)&gt;10,IF(AND(ISNUMBER('Test Sample Data'!J121),'Test Sample Data'!J121&lt;$B$1, 'Test Sample Data'!J121&gt;0),'Test Sample Data'!J121,$B$1),"")</f>
        <v/>
      </c>
      <c r="K122" s="60" t="str">
        <f>IF(SUM('Test Sample Data'!K$3:K$98)&gt;10,IF(AND(ISNUMBER('Test Sample Data'!K121),'Test Sample Data'!K121&lt;$B$1, 'Test Sample Data'!K121&gt;0),'Test Sample Data'!K121,$B$1),"")</f>
        <v/>
      </c>
      <c r="L122" s="60" t="str">
        <f>IF(SUM('Test Sample Data'!L$3:L$98)&gt;10,IF(AND(ISNUMBER('Test Sample Data'!L121),'Test Sample Data'!L121&lt;$B$1, 'Test Sample Data'!L121&gt;0),'Test Sample Data'!L121,$B$1),"")</f>
        <v/>
      </c>
      <c r="M122" s="60" t="str">
        <f>IF(SUM('Test Sample Data'!M$3:M$98)&gt;10,IF(AND(ISNUMBER('Test Sample Data'!M121),'Test Sample Data'!M121&lt;$B$1, 'Test Sample Data'!M121&gt;0),'Test Sample Data'!M121,$B$1),"")</f>
        <v/>
      </c>
      <c r="N122" s="60" t="str">
        <f>'Gene Table'!D121</f>
        <v>NM_001225</v>
      </c>
      <c r="O122" s="57" t="s">
        <v>1764</v>
      </c>
      <c r="P122" s="60">
        <f>IF(SUM('Control Sample Data'!D$3:D$98)&gt;10,IF(AND(ISNUMBER('Control Sample Data'!D121),'Control Sample Data'!D121&lt;$B$1, 'Control Sample Data'!D121&gt;0),'Control Sample Data'!D121,$B$1),"")</f>
        <v>27.02</v>
      </c>
      <c r="Q122" s="60">
        <f>IF(SUM('Control Sample Data'!E$3:E$98)&gt;10,IF(AND(ISNUMBER('Control Sample Data'!E121),'Control Sample Data'!E121&lt;$B$1, 'Control Sample Data'!E121&gt;0),'Control Sample Data'!E121,$B$1),"")</f>
        <v>27.25</v>
      </c>
      <c r="R122" s="60">
        <f>IF(SUM('Control Sample Data'!F$3:F$98)&gt;10,IF(AND(ISNUMBER('Control Sample Data'!F121),'Control Sample Data'!F121&lt;$B$1, 'Control Sample Data'!F121&gt;0),'Control Sample Data'!F121,$B$1),"")</f>
        <v>27.3</v>
      </c>
      <c r="S122" s="60" t="str">
        <f>IF(SUM('Control Sample Data'!G$3:G$98)&gt;10,IF(AND(ISNUMBER('Control Sample Data'!G121),'Control Sample Data'!G121&lt;$B$1, 'Control Sample Data'!G121&gt;0),'Control Sample Data'!G121,$B$1),"")</f>
        <v/>
      </c>
      <c r="T122" s="60" t="str">
        <f>IF(SUM('Control Sample Data'!H$3:H$98)&gt;10,IF(AND(ISNUMBER('Control Sample Data'!H121),'Control Sample Data'!H121&lt;$B$1, 'Control Sample Data'!H121&gt;0),'Control Sample Data'!H121,$B$1),"")</f>
        <v/>
      </c>
      <c r="U122" s="60" t="str">
        <f>IF(SUM('Control Sample Data'!I$3:I$98)&gt;10,IF(AND(ISNUMBER('Control Sample Data'!I121),'Control Sample Data'!I121&lt;$B$1, 'Control Sample Data'!I121&gt;0),'Control Sample Data'!I121,$B$1),"")</f>
        <v/>
      </c>
      <c r="V122" s="60" t="str">
        <f>IF(SUM('Control Sample Data'!J$3:J$98)&gt;10,IF(AND(ISNUMBER('Control Sample Data'!J121),'Control Sample Data'!J121&lt;$B$1, 'Control Sample Data'!J121&gt;0),'Control Sample Data'!J121,$B$1),"")</f>
        <v/>
      </c>
      <c r="W122" s="60" t="str">
        <f>IF(SUM('Control Sample Data'!K$3:K$98)&gt;10,IF(AND(ISNUMBER('Control Sample Data'!K121),'Control Sample Data'!K121&lt;$B$1, 'Control Sample Data'!K121&gt;0),'Control Sample Data'!K121,$B$1),"")</f>
        <v/>
      </c>
      <c r="X122" s="60" t="str">
        <f>IF(SUM('Control Sample Data'!L$3:L$98)&gt;10,IF(AND(ISNUMBER('Control Sample Data'!L121),'Control Sample Data'!L121&lt;$B$1, 'Control Sample Data'!L121&gt;0),'Control Sample Data'!L121,$B$1),"")</f>
        <v/>
      </c>
      <c r="Y122" s="60" t="str">
        <f>IF(SUM('Control Sample Data'!M$3:M$98)&gt;10,IF(AND(ISNUMBER('Control Sample Data'!M121),'Control Sample Data'!M121&lt;$B$1, 'Control Sample Data'!M121&gt;0),'Control Sample Data'!M121,$B$1),"")</f>
        <v/>
      </c>
      <c r="Z122" s="75">
        <f t="shared" ref="Z122:AS122" si="129">IF(ISERROR(AVERAGE(Z100:Z119)),0,AVERAGE(Z100:Z119))</f>
        <v>23.518333333333331</v>
      </c>
      <c r="AA122" s="75">
        <f t="shared" si="129"/>
        <v>23.606666666666669</v>
      </c>
      <c r="AB122" s="75">
        <f t="shared" si="129"/>
        <v>23.623333333333335</v>
      </c>
      <c r="AC122" s="75">
        <f t="shared" si="129"/>
        <v>0</v>
      </c>
      <c r="AD122" s="75">
        <f t="shared" si="129"/>
        <v>0</v>
      </c>
      <c r="AE122" s="75">
        <f t="shared" si="129"/>
        <v>0</v>
      </c>
      <c r="AF122" s="75">
        <f t="shared" si="129"/>
        <v>0</v>
      </c>
      <c r="AG122" s="75">
        <f t="shared" si="129"/>
        <v>0</v>
      </c>
      <c r="AH122" s="75">
        <f t="shared" si="129"/>
        <v>0</v>
      </c>
      <c r="AI122" s="75">
        <f t="shared" si="129"/>
        <v>0</v>
      </c>
      <c r="AJ122" s="75">
        <f t="shared" si="129"/>
        <v>23.776666666666667</v>
      </c>
      <c r="AK122" s="75">
        <f t="shared" si="129"/>
        <v>24.308333333333334</v>
      </c>
      <c r="AL122" s="75">
        <f t="shared" si="129"/>
        <v>24.405000000000001</v>
      </c>
      <c r="AM122" s="75">
        <f t="shared" si="129"/>
        <v>0</v>
      </c>
      <c r="AN122" s="75">
        <f t="shared" si="129"/>
        <v>0</v>
      </c>
      <c r="AO122" s="75">
        <f t="shared" si="129"/>
        <v>0</v>
      </c>
      <c r="AP122" s="75">
        <f t="shared" si="129"/>
        <v>0</v>
      </c>
      <c r="AQ122" s="75">
        <f t="shared" si="129"/>
        <v>0</v>
      </c>
      <c r="AR122" s="75">
        <f t="shared" si="129"/>
        <v>0</v>
      </c>
      <c r="AS122" s="75">
        <f t="shared" si="129"/>
        <v>0</v>
      </c>
      <c r="AT122" s="80">
        <f t="shared" si="106"/>
        <v>3.0016666666666687</v>
      </c>
      <c r="AU122" s="74">
        <f t="shared" si="107"/>
        <v>3.0733333333333306</v>
      </c>
      <c r="AV122" s="74">
        <f t="shared" si="108"/>
        <v>3.1966666666666654</v>
      </c>
      <c r="AW122" s="74" t="str">
        <f t="shared" si="109"/>
        <v/>
      </c>
      <c r="AX122" s="74" t="str">
        <f t="shared" si="110"/>
        <v/>
      </c>
      <c r="AY122" s="74" t="str">
        <f t="shared" si="111"/>
        <v/>
      </c>
      <c r="AZ122" s="74" t="str">
        <f t="shared" si="112"/>
        <v/>
      </c>
      <c r="BA122" s="74" t="str">
        <f t="shared" si="113"/>
        <v/>
      </c>
      <c r="BB122" s="74" t="str">
        <f t="shared" si="114"/>
        <v/>
      </c>
      <c r="BC122" s="74" t="str">
        <f t="shared" si="115"/>
        <v/>
      </c>
      <c r="BD122" s="74">
        <f t="shared" si="117"/>
        <v>3.2433333333333323</v>
      </c>
      <c r="BE122" s="74">
        <f t="shared" si="118"/>
        <v>2.9416666666666664</v>
      </c>
      <c r="BF122" s="74">
        <f t="shared" si="119"/>
        <v>2.8949999999999996</v>
      </c>
      <c r="BG122" s="74" t="str">
        <f t="shared" si="120"/>
        <v/>
      </c>
      <c r="BH122" s="74" t="str">
        <f t="shared" si="121"/>
        <v/>
      </c>
      <c r="BI122" s="74" t="str">
        <f t="shared" si="122"/>
        <v/>
      </c>
      <c r="BJ122" s="74" t="str">
        <f t="shared" si="123"/>
        <v/>
      </c>
      <c r="BK122" s="74" t="str">
        <f t="shared" si="124"/>
        <v/>
      </c>
      <c r="BL122" s="74" t="str">
        <f t="shared" si="125"/>
        <v/>
      </c>
      <c r="BM122" s="74" t="str">
        <f t="shared" si="126"/>
        <v/>
      </c>
      <c r="BN122" s="62">
        <f t="shared" si="127"/>
        <v>3.0905555555555551</v>
      </c>
      <c r="BO122" s="62">
        <f t="shared" si="128"/>
        <v>3.026666666666666</v>
      </c>
      <c r="BP122" s="9">
        <f t="shared" si="86"/>
        <v>0.1248556777172536</v>
      </c>
      <c r="BQ122" s="9">
        <f t="shared" si="87"/>
        <v>0.11880493471385049</v>
      </c>
      <c r="BR122" s="9">
        <f t="shared" si="88"/>
        <v>0.10907053595510294</v>
      </c>
      <c r="BS122" s="9" t="str">
        <f t="shared" si="89"/>
        <v/>
      </c>
      <c r="BT122" s="9" t="str">
        <f t="shared" si="90"/>
        <v/>
      </c>
      <c r="BU122" s="9" t="str">
        <f t="shared" si="91"/>
        <v/>
      </c>
      <c r="BV122" s="9" t="str">
        <f t="shared" si="92"/>
        <v/>
      </c>
      <c r="BW122" s="9" t="str">
        <f t="shared" si="93"/>
        <v/>
      </c>
      <c r="BX122" s="9" t="str">
        <f t="shared" si="94"/>
        <v/>
      </c>
      <c r="BY122" s="9" t="str">
        <f t="shared" si="95"/>
        <v/>
      </c>
      <c r="BZ122" s="9">
        <f t="shared" si="96"/>
        <v>0.10559889670687805</v>
      </c>
      <c r="CA122" s="9">
        <f t="shared" si="97"/>
        <v>0.13015776906685081</v>
      </c>
      <c r="CB122" s="9">
        <f t="shared" si="98"/>
        <v>0.1344367988071723</v>
      </c>
      <c r="CC122" s="9" t="str">
        <f t="shared" si="99"/>
        <v/>
      </c>
      <c r="CD122" s="9" t="str">
        <f t="shared" si="100"/>
        <v/>
      </c>
      <c r="CE122" s="9" t="str">
        <f t="shared" si="101"/>
        <v/>
      </c>
      <c r="CF122" s="9" t="str">
        <f t="shared" si="102"/>
        <v/>
      </c>
      <c r="CG122" s="9" t="str">
        <f t="shared" si="103"/>
        <v/>
      </c>
      <c r="CH122" s="9" t="str">
        <f t="shared" si="104"/>
        <v/>
      </c>
      <c r="CI122" s="9" t="str">
        <f t="shared" si="105"/>
        <v/>
      </c>
    </row>
    <row r="123" spans="1:87">
      <c r="A123" s="188"/>
      <c r="B123" s="57" t="str">
        <f>IF('Gene Table'!D122="","",'Gene Table'!D122)</f>
        <v>NM_001223</v>
      </c>
      <c r="C123" s="57" t="s">
        <v>1765</v>
      </c>
      <c r="D123" s="60">
        <f>IF(SUM('Test Sample Data'!D$3:D$98)&gt;10,IF(AND(ISNUMBER('Test Sample Data'!D122),'Test Sample Data'!D122&lt;$B$1, 'Test Sample Data'!D122&gt;0),'Test Sample Data'!D122,$B$1),"")</f>
        <v>32.71</v>
      </c>
      <c r="E123" s="60">
        <f>IF(SUM('Test Sample Data'!E$3:E$98)&gt;10,IF(AND(ISNUMBER('Test Sample Data'!E122),'Test Sample Data'!E122&lt;$B$1, 'Test Sample Data'!E122&gt;0),'Test Sample Data'!E122,$B$1),"")</f>
        <v>34.81</v>
      </c>
      <c r="F123" s="60">
        <f>IF(SUM('Test Sample Data'!F$3:F$98)&gt;10,IF(AND(ISNUMBER('Test Sample Data'!F122),'Test Sample Data'!F122&lt;$B$1, 'Test Sample Data'!F122&gt;0),'Test Sample Data'!F122,$B$1),"")</f>
        <v>33.67</v>
      </c>
      <c r="G123" s="60" t="str">
        <f>IF(SUM('Test Sample Data'!G$3:G$98)&gt;10,IF(AND(ISNUMBER('Test Sample Data'!G122),'Test Sample Data'!G122&lt;$B$1, 'Test Sample Data'!G122&gt;0),'Test Sample Data'!G122,$B$1),"")</f>
        <v/>
      </c>
      <c r="H123" s="60" t="str">
        <f>IF(SUM('Test Sample Data'!H$3:H$98)&gt;10,IF(AND(ISNUMBER('Test Sample Data'!H122),'Test Sample Data'!H122&lt;$B$1, 'Test Sample Data'!H122&gt;0),'Test Sample Data'!H122,$B$1),"")</f>
        <v/>
      </c>
      <c r="I123" s="60" t="str">
        <f>IF(SUM('Test Sample Data'!I$3:I$98)&gt;10,IF(AND(ISNUMBER('Test Sample Data'!I122),'Test Sample Data'!I122&lt;$B$1, 'Test Sample Data'!I122&gt;0),'Test Sample Data'!I122,$B$1),"")</f>
        <v/>
      </c>
      <c r="J123" s="60" t="str">
        <f>IF(SUM('Test Sample Data'!J$3:J$98)&gt;10,IF(AND(ISNUMBER('Test Sample Data'!J122),'Test Sample Data'!J122&lt;$B$1, 'Test Sample Data'!J122&gt;0),'Test Sample Data'!J122,$B$1),"")</f>
        <v/>
      </c>
      <c r="K123" s="60" t="str">
        <f>IF(SUM('Test Sample Data'!K$3:K$98)&gt;10,IF(AND(ISNUMBER('Test Sample Data'!K122),'Test Sample Data'!K122&lt;$B$1, 'Test Sample Data'!K122&gt;0),'Test Sample Data'!K122,$B$1),"")</f>
        <v/>
      </c>
      <c r="L123" s="60" t="str">
        <f>IF(SUM('Test Sample Data'!L$3:L$98)&gt;10,IF(AND(ISNUMBER('Test Sample Data'!L122),'Test Sample Data'!L122&lt;$B$1, 'Test Sample Data'!L122&gt;0),'Test Sample Data'!L122,$B$1),"")</f>
        <v/>
      </c>
      <c r="M123" s="60" t="str">
        <f>IF(SUM('Test Sample Data'!M$3:M$98)&gt;10,IF(AND(ISNUMBER('Test Sample Data'!M122),'Test Sample Data'!M122&lt;$B$1, 'Test Sample Data'!M122&gt;0),'Test Sample Data'!M122,$B$1),"")</f>
        <v/>
      </c>
      <c r="N123" s="60" t="str">
        <f>'Gene Table'!D122</f>
        <v>NM_001223</v>
      </c>
      <c r="O123" s="57" t="s">
        <v>1765</v>
      </c>
      <c r="P123" s="60">
        <f>IF(SUM('Control Sample Data'!D$3:D$98)&gt;10,IF(AND(ISNUMBER('Control Sample Data'!D122),'Control Sample Data'!D122&lt;$B$1, 'Control Sample Data'!D122&gt;0),'Control Sample Data'!D122,$B$1),"")</f>
        <v>29.16</v>
      </c>
      <c r="Q123" s="60">
        <f>IF(SUM('Control Sample Data'!E$3:E$98)&gt;10,IF(AND(ISNUMBER('Control Sample Data'!E122),'Control Sample Data'!E122&lt;$B$1, 'Control Sample Data'!E122&gt;0),'Control Sample Data'!E122,$B$1),"")</f>
        <v>29.32</v>
      </c>
      <c r="R123" s="60">
        <f>IF(SUM('Control Sample Data'!F$3:F$98)&gt;10,IF(AND(ISNUMBER('Control Sample Data'!F122),'Control Sample Data'!F122&lt;$B$1, 'Control Sample Data'!F122&gt;0),'Control Sample Data'!F122,$B$1),"")</f>
        <v>29.35</v>
      </c>
      <c r="S123" s="60" t="str">
        <f>IF(SUM('Control Sample Data'!G$3:G$98)&gt;10,IF(AND(ISNUMBER('Control Sample Data'!G122),'Control Sample Data'!G122&lt;$B$1, 'Control Sample Data'!G122&gt;0),'Control Sample Data'!G122,$B$1),"")</f>
        <v/>
      </c>
      <c r="T123" s="60" t="str">
        <f>IF(SUM('Control Sample Data'!H$3:H$98)&gt;10,IF(AND(ISNUMBER('Control Sample Data'!H122),'Control Sample Data'!H122&lt;$B$1, 'Control Sample Data'!H122&gt;0),'Control Sample Data'!H122,$B$1),"")</f>
        <v/>
      </c>
      <c r="U123" s="60" t="str">
        <f>IF(SUM('Control Sample Data'!I$3:I$98)&gt;10,IF(AND(ISNUMBER('Control Sample Data'!I122),'Control Sample Data'!I122&lt;$B$1, 'Control Sample Data'!I122&gt;0),'Control Sample Data'!I122,$B$1),"")</f>
        <v/>
      </c>
      <c r="V123" s="60" t="str">
        <f>IF(SUM('Control Sample Data'!J$3:J$98)&gt;10,IF(AND(ISNUMBER('Control Sample Data'!J122),'Control Sample Data'!J122&lt;$B$1, 'Control Sample Data'!J122&gt;0),'Control Sample Data'!J122,$B$1),"")</f>
        <v/>
      </c>
      <c r="W123" s="60" t="str">
        <f>IF(SUM('Control Sample Data'!K$3:K$98)&gt;10,IF(AND(ISNUMBER('Control Sample Data'!K122),'Control Sample Data'!K122&lt;$B$1, 'Control Sample Data'!K122&gt;0),'Control Sample Data'!K122,$B$1),"")</f>
        <v/>
      </c>
      <c r="X123" s="60" t="str">
        <f>IF(SUM('Control Sample Data'!L$3:L$98)&gt;10,IF(AND(ISNUMBER('Control Sample Data'!L122),'Control Sample Data'!L122&lt;$B$1, 'Control Sample Data'!L122&gt;0),'Control Sample Data'!L122,$B$1),"")</f>
        <v/>
      </c>
      <c r="Y123" s="60" t="str">
        <f>IF(SUM('Control Sample Data'!M$3:M$98)&gt;10,IF(AND(ISNUMBER('Control Sample Data'!M122),'Control Sample Data'!M122&lt;$B$1, 'Control Sample Data'!M122&gt;0),'Control Sample Data'!M122,$B$1),"")</f>
        <v/>
      </c>
      <c r="AT123" s="74">
        <f t="shared" si="106"/>
        <v>9.19166666666667</v>
      </c>
      <c r="AU123" s="74">
        <f t="shared" si="107"/>
        <v>11.203333333333333</v>
      </c>
      <c r="AV123" s="74">
        <f t="shared" si="108"/>
        <v>10.046666666666667</v>
      </c>
      <c r="AW123" s="74" t="str">
        <f t="shared" si="109"/>
        <v/>
      </c>
      <c r="AX123" s="74" t="str">
        <f t="shared" si="110"/>
        <v/>
      </c>
      <c r="AY123" s="74" t="str">
        <f t="shared" si="111"/>
        <v/>
      </c>
      <c r="AZ123" s="74" t="str">
        <f t="shared" si="112"/>
        <v/>
      </c>
      <c r="BA123" s="74" t="str">
        <f t="shared" si="113"/>
        <v/>
      </c>
      <c r="BB123" s="74" t="str">
        <f t="shared" si="114"/>
        <v/>
      </c>
      <c r="BC123" s="74" t="str">
        <f t="shared" si="115"/>
        <v/>
      </c>
      <c r="BD123" s="74">
        <f t="shared" si="117"/>
        <v>5.3833333333333329</v>
      </c>
      <c r="BE123" s="74">
        <f t="shared" si="118"/>
        <v>5.0116666666666667</v>
      </c>
      <c r="BF123" s="74">
        <f t="shared" si="119"/>
        <v>4.9450000000000003</v>
      </c>
      <c r="BG123" s="74" t="str">
        <f t="shared" si="120"/>
        <v/>
      </c>
      <c r="BH123" s="74" t="str">
        <f t="shared" si="121"/>
        <v/>
      </c>
      <c r="BI123" s="74" t="str">
        <f t="shared" si="122"/>
        <v/>
      </c>
      <c r="BJ123" s="74" t="str">
        <f t="shared" si="123"/>
        <v/>
      </c>
      <c r="BK123" s="74" t="str">
        <f t="shared" si="124"/>
        <v/>
      </c>
      <c r="BL123" s="74" t="str">
        <f t="shared" si="125"/>
        <v/>
      </c>
      <c r="BM123" s="74" t="str">
        <f t="shared" si="126"/>
        <v/>
      </c>
      <c r="BN123" s="62">
        <f t="shared" si="127"/>
        <v>10.147222222222224</v>
      </c>
      <c r="BO123" s="62">
        <f t="shared" si="128"/>
        <v>5.1133333333333333</v>
      </c>
      <c r="BP123" s="9">
        <f t="shared" si="86"/>
        <v>1.7101437722771159E-3</v>
      </c>
      <c r="BQ123" s="9">
        <f t="shared" si="87"/>
        <v>4.2409252259362125E-4</v>
      </c>
      <c r="BR123" s="9">
        <f t="shared" si="88"/>
        <v>9.4547919529578436E-4</v>
      </c>
      <c r="BS123" s="9" t="str">
        <f t="shared" si="89"/>
        <v/>
      </c>
      <c r="BT123" s="9" t="str">
        <f t="shared" si="90"/>
        <v/>
      </c>
      <c r="BU123" s="9" t="str">
        <f t="shared" si="91"/>
        <v/>
      </c>
      <c r="BV123" s="9" t="str">
        <f t="shared" si="92"/>
        <v/>
      </c>
      <c r="BW123" s="9" t="str">
        <f t="shared" si="93"/>
        <v/>
      </c>
      <c r="BX123" s="9" t="str">
        <f t="shared" si="94"/>
        <v/>
      </c>
      <c r="BY123" s="9" t="str">
        <f t="shared" si="95"/>
        <v/>
      </c>
      <c r="BZ123" s="9">
        <f t="shared" si="96"/>
        <v>2.3958255385462514E-2</v>
      </c>
      <c r="CA123" s="9">
        <f t="shared" si="97"/>
        <v>3.0998309138427476E-2</v>
      </c>
      <c r="CB123" s="9">
        <f t="shared" si="98"/>
        <v>3.2464346978051999E-2</v>
      </c>
      <c r="CC123" s="9" t="str">
        <f t="shared" si="99"/>
        <v/>
      </c>
      <c r="CD123" s="9" t="str">
        <f t="shared" si="100"/>
        <v/>
      </c>
      <c r="CE123" s="9" t="str">
        <f t="shared" si="101"/>
        <v/>
      </c>
      <c r="CF123" s="9" t="str">
        <f t="shared" si="102"/>
        <v/>
      </c>
      <c r="CG123" s="9" t="str">
        <f t="shared" si="103"/>
        <v/>
      </c>
      <c r="CH123" s="9" t="str">
        <f t="shared" si="104"/>
        <v/>
      </c>
      <c r="CI123" s="9" t="str">
        <f t="shared" si="105"/>
        <v/>
      </c>
    </row>
    <row r="124" spans="1:87">
      <c r="A124" s="188"/>
      <c r="B124" s="57" t="str">
        <f>IF('Gene Table'!D123="","",'Gene Table'!D123)</f>
        <v>NM_004655</v>
      </c>
      <c r="C124" s="57" t="s">
        <v>1766</v>
      </c>
      <c r="D124" s="60">
        <f>IF(SUM('Test Sample Data'!D$3:D$98)&gt;10,IF(AND(ISNUMBER('Test Sample Data'!D123),'Test Sample Data'!D123&lt;$B$1, 'Test Sample Data'!D123&gt;0),'Test Sample Data'!D123,$B$1),"")</f>
        <v>24.47</v>
      </c>
      <c r="E124" s="60">
        <f>IF(SUM('Test Sample Data'!E$3:E$98)&gt;10,IF(AND(ISNUMBER('Test Sample Data'!E123),'Test Sample Data'!E123&lt;$B$1, 'Test Sample Data'!E123&gt;0),'Test Sample Data'!E123,$B$1),"")</f>
        <v>24.66</v>
      </c>
      <c r="F124" s="60">
        <f>IF(SUM('Test Sample Data'!F$3:F$98)&gt;10,IF(AND(ISNUMBER('Test Sample Data'!F123),'Test Sample Data'!F123&lt;$B$1, 'Test Sample Data'!F123&gt;0),'Test Sample Data'!F123,$B$1),"")</f>
        <v>24.67</v>
      </c>
      <c r="G124" s="60" t="str">
        <f>IF(SUM('Test Sample Data'!G$3:G$98)&gt;10,IF(AND(ISNUMBER('Test Sample Data'!G123),'Test Sample Data'!G123&lt;$B$1, 'Test Sample Data'!G123&gt;0),'Test Sample Data'!G123,$B$1),"")</f>
        <v/>
      </c>
      <c r="H124" s="60" t="str">
        <f>IF(SUM('Test Sample Data'!H$3:H$98)&gt;10,IF(AND(ISNUMBER('Test Sample Data'!H123),'Test Sample Data'!H123&lt;$B$1, 'Test Sample Data'!H123&gt;0),'Test Sample Data'!H123,$B$1),"")</f>
        <v/>
      </c>
      <c r="I124" s="60" t="str">
        <f>IF(SUM('Test Sample Data'!I$3:I$98)&gt;10,IF(AND(ISNUMBER('Test Sample Data'!I123),'Test Sample Data'!I123&lt;$B$1, 'Test Sample Data'!I123&gt;0),'Test Sample Data'!I123,$B$1),"")</f>
        <v/>
      </c>
      <c r="J124" s="60" t="str">
        <f>IF(SUM('Test Sample Data'!J$3:J$98)&gt;10,IF(AND(ISNUMBER('Test Sample Data'!J123),'Test Sample Data'!J123&lt;$B$1, 'Test Sample Data'!J123&gt;0),'Test Sample Data'!J123,$B$1),"")</f>
        <v/>
      </c>
      <c r="K124" s="60" t="str">
        <f>IF(SUM('Test Sample Data'!K$3:K$98)&gt;10,IF(AND(ISNUMBER('Test Sample Data'!K123),'Test Sample Data'!K123&lt;$B$1, 'Test Sample Data'!K123&gt;0),'Test Sample Data'!K123,$B$1),"")</f>
        <v/>
      </c>
      <c r="L124" s="60" t="str">
        <f>IF(SUM('Test Sample Data'!L$3:L$98)&gt;10,IF(AND(ISNUMBER('Test Sample Data'!L123),'Test Sample Data'!L123&lt;$B$1, 'Test Sample Data'!L123&gt;0),'Test Sample Data'!L123,$B$1),"")</f>
        <v/>
      </c>
      <c r="M124" s="60" t="str">
        <f>IF(SUM('Test Sample Data'!M$3:M$98)&gt;10,IF(AND(ISNUMBER('Test Sample Data'!M123),'Test Sample Data'!M123&lt;$B$1, 'Test Sample Data'!M123&gt;0),'Test Sample Data'!M123,$B$1),"")</f>
        <v/>
      </c>
      <c r="N124" s="60" t="str">
        <f>'Gene Table'!D123</f>
        <v>NM_004655</v>
      </c>
      <c r="O124" s="57" t="s">
        <v>1766</v>
      </c>
      <c r="P124" s="60">
        <f>IF(SUM('Control Sample Data'!D$3:D$98)&gt;10,IF(AND(ISNUMBER('Control Sample Data'!D123),'Control Sample Data'!D123&lt;$B$1, 'Control Sample Data'!D123&gt;0),'Control Sample Data'!D123,$B$1),"")</f>
        <v>34.26</v>
      </c>
      <c r="Q124" s="60">
        <f>IF(SUM('Control Sample Data'!E$3:E$98)&gt;10,IF(AND(ISNUMBER('Control Sample Data'!E123),'Control Sample Data'!E123&lt;$B$1, 'Control Sample Data'!E123&gt;0),'Control Sample Data'!E123,$B$1),"")</f>
        <v>34.33</v>
      </c>
      <c r="R124" s="60">
        <f>IF(SUM('Control Sample Data'!F$3:F$98)&gt;10,IF(AND(ISNUMBER('Control Sample Data'!F123),'Control Sample Data'!F123&lt;$B$1, 'Control Sample Data'!F123&gt;0),'Control Sample Data'!F123,$B$1),"")</f>
        <v>35</v>
      </c>
      <c r="S124" s="60" t="str">
        <f>IF(SUM('Control Sample Data'!G$3:G$98)&gt;10,IF(AND(ISNUMBER('Control Sample Data'!G123),'Control Sample Data'!G123&lt;$B$1, 'Control Sample Data'!G123&gt;0),'Control Sample Data'!G123,$B$1),"")</f>
        <v/>
      </c>
      <c r="T124" s="60" t="str">
        <f>IF(SUM('Control Sample Data'!H$3:H$98)&gt;10,IF(AND(ISNUMBER('Control Sample Data'!H123),'Control Sample Data'!H123&lt;$B$1, 'Control Sample Data'!H123&gt;0),'Control Sample Data'!H123,$B$1),"")</f>
        <v/>
      </c>
      <c r="U124" s="60" t="str">
        <f>IF(SUM('Control Sample Data'!I$3:I$98)&gt;10,IF(AND(ISNUMBER('Control Sample Data'!I123),'Control Sample Data'!I123&lt;$B$1, 'Control Sample Data'!I123&gt;0),'Control Sample Data'!I123,$B$1),"")</f>
        <v/>
      </c>
      <c r="V124" s="60" t="str">
        <f>IF(SUM('Control Sample Data'!J$3:J$98)&gt;10,IF(AND(ISNUMBER('Control Sample Data'!J123),'Control Sample Data'!J123&lt;$B$1, 'Control Sample Data'!J123&gt;0),'Control Sample Data'!J123,$B$1),"")</f>
        <v/>
      </c>
      <c r="W124" s="60" t="str">
        <f>IF(SUM('Control Sample Data'!K$3:K$98)&gt;10,IF(AND(ISNUMBER('Control Sample Data'!K123),'Control Sample Data'!K123&lt;$B$1, 'Control Sample Data'!K123&gt;0),'Control Sample Data'!K123,$B$1),"")</f>
        <v/>
      </c>
      <c r="X124" s="60" t="str">
        <f>IF(SUM('Control Sample Data'!L$3:L$98)&gt;10,IF(AND(ISNUMBER('Control Sample Data'!L123),'Control Sample Data'!L123&lt;$B$1, 'Control Sample Data'!L123&gt;0),'Control Sample Data'!L123,$B$1),"")</f>
        <v/>
      </c>
      <c r="Y124" s="60" t="str">
        <f>IF(SUM('Control Sample Data'!M$3:M$98)&gt;10,IF(AND(ISNUMBER('Control Sample Data'!M123),'Control Sample Data'!M123&lt;$B$1, 'Control Sample Data'!M123&gt;0),'Control Sample Data'!M123,$B$1),"")</f>
        <v/>
      </c>
      <c r="AT124" s="74">
        <f t="shared" si="106"/>
        <v>0.95166666666666799</v>
      </c>
      <c r="AU124" s="74">
        <f t="shared" si="107"/>
        <v>1.053333333333331</v>
      </c>
      <c r="AV124" s="74">
        <f t="shared" si="108"/>
        <v>1.0466666666666669</v>
      </c>
      <c r="AW124" s="74" t="str">
        <f t="shared" si="109"/>
        <v/>
      </c>
      <c r="AX124" s="74" t="str">
        <f t="shared" si="110"/>
        <v/>
      </c>
      <c r="AY124" s="74" t="str">
        <f t="shared" si="111"/>
        <v/>
      </c>
      <c r="AZ124" s="74" t="str">
        <f t="shared" si="112"/>
        <v/>
      </c>
      <c r="BA124" s="74" t="str">
        <f t="shared" si="113"/>
        <v/>
      </c>
      <c r="BB124" s="74" t="str">
        <f t="shared" si="114"/>
        <v/>
      </c>
      <c r="BC124" s="74" t="str">
        <f t="shared" si="115"/>
        <v/>
      </c>
      <c r="BD124" s="74">
        <f t="shared" si="117"/>
        <v>10.483333333333331</v>
      </c>
      <c r="BE124" s="74">
        <f t="shared" si="118"/>
        <v>10.021666666666665</v>
      </c>
      <c r="BF124" s="74">
        <f t="shared" si="119"/>
        <v>10.594999999999999</v>
      </c>
      <c r="BG124" s="74" t="str">
        <f t="shared" si="120"/>
        <v/>
      </c>
      <c r="BH124" s="74" t="str">
        <f t="shared" si="121"/>
        <v/>
      </c>
      <c r="BI124" s="74" t="str">
        <f t="shared" si="122"/>
        <v/>
      </c>
      <c r="BJ124" s="74" t="str">
        <f t="shared" si="123"/>
        <v/>
      </c>
      <c r="BK124" s="74" t="str">
        <f t="shared" si="124"/>
        <v/>
      </c>
      <c r="BL124" s="74" t="str">
        <f t="shared" si="125"/>
        <v/>
      </c>
      <c r="BM124" s="74" t="str">
        <f t="shared" si="126"/>
        <v/>
      </c>
      <c r="BN124" s="62">
        <f t="shared" si="127"/>
        <v>1.017222222222222</v>
      </c>
      <c r="BO124" s="62">
        <f t="shared" si="128"/>
        <v>10.366666666666665</v>
      </c>
      <c r="BP124" s="9">
        <f t="shared" si="86"/>
        <v>0.51703481473246482</v>
      </c>
      <c r="BQ124" s="9">
        <f t="shared" si="87"/>
        <v>0.48185355919577677</v>
      </c>
      <c r="BR124" s="9">
        <f t="shared" si="88"/>
        <v>0.48408534799144148</v>
      </c>
      <c r="BS124" s="9" t="str">
        <f t="shared" si="89"/>
        <v/>
      </c>
      <c r="BT124" s="9" t="str">
        <f t="shared" si="90"/>
        <v/>
      </c>
      <c r="BU124" s="9" t="str">
        <f t="shared" si="91"/>
        <v/>
      </c>
      <c r="BV124" s="9" t="str">
        <f t="shared" si="92"/>
        <v/>
      </c>
      <c r="BW124" s="9" t="str">
        <f t="shared" si="93"/>
        <v/>
      </c>
      <c r="BX124" s="9" t="str">
        <f t="shared" si="94"/>
        <v/>
      </c>
      <c r="BY124" s="9" t="str">
        <f t="shared" si="95"/>
        <v/>
      </c>
      <c r="BZ124" s="9">
        <f t="shared" si="96"/>
        <v>6.9855758419690519E-4</v>
      </c>
      <c r="CA124" s="9">
        <f t="shared" si="97"/>
        <v>9.6200588051905138E-4</v>
      </c>
      <c r="CB124" s="9">
        <f t="shared" si="98"/>
        <v>6.4652778827900342E-4</v>
      </c>
      <c r="CC124" s="9" t="str">
        <f t="shared" si="99"/>
        <v/>
      </c>
      <c r="CD124" s="9" t="str">
        <f t="shared" si="100"/>
        <v/>
      </c>
      <c r="CE124" s="9" t="str">
        <f t="shared" si="101"/>
        <v/>
      </c>
      <c r="CF124" s="9" t="str">
        <f t="shared" si="102"/>
        <v/>
      </c>
      <c r="CG124" s="9" t="str">
        <f t="shared" si="103"/>
        <v/>
      </c>
      <c r="CH124" s="9" t="str">
        <f t="shared" si="104"/>
        <v/>
      </c>
      <c r="CI124" s="9" t="str">
        <f t="shared" si="105"/>
        <v/>
      </c>
    </row>
    <row r="125" spans="1:87">
      <c r="A125" s="188"/>
      <c r="B125" s="57" t="str">
        <f>IF('Gene Table'!D124="","",'Gene Table'!D124)</f>
        <v>NM_030782</v>
      </c>
      <c r="C125" s="57" t="s">
        <v>1767</v>
      </c>
      <c r="D125" s="60">
        <f>IF(SUM('Test Sample Data'!D$3:D$98)&gt;10,IF(AND(ISNUMBER('Test Sample Data'!D124),'Test Sample Data'!D124&lt;$B$1, 'Test Sample Data'!D124&gt;0),'Test Sample Data'!D124,$B$1),"")</f>
        <v>27.93</v>
      </c>
      <c r="E125" s="60">
        <f>IF(SUM('Test Sample Data'!E$3:E$98)&gt;10,IF(AND(ISNUMBER('Test Sample Data'!E124),'Test Sample Data'!E124&lt;$B$1, 'Test Sample Data'!E124&gt;0),'Test Sample Data'!E124,$B$1),"")</f>
        <v>28.02</v>
      </c>
      <c r="F125" s="60">
        <f>IF(SUM('Test Sample Data'!F$3:F$98)&gt;10,IF(AND(ISNUMBER('Test Sample Data'!F124),'Test Sample Data'!F124&lt;$B$1, 'Test Sample Data'!F124&gt;0),'Test Sample Data'!F124,$B$1),"")</f>
        <v>28.01</v>
      </c>
      <c r="G125" s="60" t="str">
        <f>IF(SUM('Test Sample Data'!G$3:G$98)&gt;10,IF(AND(ISNUMBER('Test Sample Data'!G124),'Test Sample Data'!G124&lt;$B$1, 'Test Sample Data'!G124&gt;0),'Test Sample Data'!G124,$B$1),"")</f>
        <v/>
      </c>
      <c r="H125" s="60" t="str">
        <f>IF(SUM('Test Sample Data'!H$3:H$98)&gt;10,IF(AND(ISNUMBER('Test Sample Data'!H124),'Test Sample Data'!H124&lt;$B$1, 'Test Sample Data'!H124&gt;0),'Test Sample Data'!H124,$B$1),"")</f>
        <v/>
      </c>
      <c r="I125" s="60" t="str">
        <f>IF(SUM('Test Sample Data'!I$3:I$98)&gt;10,IF(AND(ISNUMBER('Test Sample Data'!I124),'Test Sample Data'!I124&lt;$B$1, 'Test Sample Data'!I124&gt;0),'Test Sample Data'!I124,$B$1),"")</f>
        <v/>
      </c>
      <c r="J125" s="60" t="str">
        <f>IF(SUM('Test Sample Data'!J$3:J$98)&gt;10,IF(AND(ISNUMBER('Test Sample Data'!J124),'Test Sample Data'!J124&lt;$B$1, 'Test Sample Data'!J124&gt;0),'Test Sample Data'!J124,$B$1),"")</f>
        <v/>
      </c>
      <c r="K125" s="60" t="str">
        <f>IF(SUM('Test Sample Data'!K$3:K$98)&gt;10,IF(AND(ISNUMBER('Test Sample Data'!K124),'Test Sample Data'!K124&lt;$B$1, 'Test Sample Data'!K124&gt;0),'Test Sample Data'!K124,$B$1),"")</f>
        <v/>
      </c>
      <c r="L125" s="60" t="str">
        <f>IF(SUM('Test Sample Data'!L$3:L$98)&gt;10,IF(AND(ISNUMBER('Test Sample Data'!L124),'Test Sample Data'!L124&lt;$B$1, 'Test Sample Data'!L124&gt;0),'Test Sample Data'!L124,$B$1),"")</f>
        <v/>
      </c>
      <c r="M125" s="60" t="str">
        <f>IF(SUM('Test Sample Data'!M$3:M$98)&gt;10,IF(AND(ISNUMBER('Test Sample Data'!M124),'Test Sample Data'!M124&lt;$B$1, 'Test Sample Data'!M124&gt;0),'Test Sample Data'!M124,$B$1),"")</f>
        <v/>
      </c>
      <c r="N125" s="60" t="str">
        <f>'Gene Table'!D124</f>
        <v>NM_030782</v>
      </c>
      <c r="O125" s="57" t="s">
        <v>1767</v>
      </c>
      <c r="P125" s="60">
        <f>IF(SUM('Control Sample Data'!D$3:D$98)&gt;10,IF(AND(ISNUMBER('Control Sample Data'!D124),'Control Sample Data'!D124&lt;$B$1, 'Control Sample Data'!D124&gt;0),'Control Sample Data'!D124,$B$1),"")</f>
        <v>24.44</v>
      </c>
      <c r="Q125" s="60">
        <f>IF(SUM('Control Sample Data'!E$3:E$98)&gt;10,IF(AND(ISNUMBER('Control Sample Data'!E124),'Control Sample Data'!E124&lt;$B$1, 'Control Sample Data'!E124&gt;0),'Control Sample Data'!E124,$B$1),"")</f>
        <v>24.36</v>
      </c>
      <c r="R125" s="60">
        <f>IF(SUM('Control Sample Data'!F$3:F$98)&gt;10,IF(AND(ISNUMBER('Control Sample Data'!F124),'Control Sample Data'!F124&lt;$B$1, 'Control Sample Data'!F124&gt;0),'Control Sample Data'!F124,$B$1),"")</f>
        <v>24.72</v>
      </c>
      <c r="S125" s="60" t="str">
        <f>IF(SUM('Control Sample Data'!G$3:G$98)&gt;10,IF(AND(ISNUMBER('Control Sample Data'!G124),'Control Sample Data'!G124&lt;$B$1, 'Control Sample Data'!G124&gt;0),'Control Sample Data'!G124,$B$1),"")</f>
        <v/>
      </c>
      <c r="T125" s="60" t="str">
        <f>IF(SUM('Control Sample Data'!H$3:H$98)&gt;10,IF(AND(ISNUMBER('Control Sample Data'!H124),'Control Sample Data'!H124&lt;$B$1, 'Control Sample Data'!H124&gt;0),'Control Sample Data'!H124,$B$1),"")</f>
        <v/>
      </c>
      <c r="U125" s="60" t="str">
        <f>IF(SUM('Control Sample Data'!I$3:I$98)&gt;10,IF(AND(ISNUMBER('Control Sample Data'!I124),'Control Sample Data'!I124&lt;$B$1, 'Control Sample Data'!I124&gt;0),'Control Sample Data'!I124,$B$1),"")</f>
        <v/>
      </c>
      <c r="V125" s="60" t="str">
        <f>IF(SUM('Control Sample Data'!J$3:J$98)&gt;10,IF(AND(ISNUMBER('Control Sample Data'!J124),'Control Sample Data'!J124&lt;$B$1, 'Control Sample Data'!J124&gt;0),'Control Sample Data'!J124,$B$1),"")</f>
        <v/>
      </c>
      <c r="W125" s="60" t="str">
        <f>IF(SUM('Control Sample Data'!K$3:K$98)&gt;10,IF(AND(ISNUMBER('Control Sample Data'!K124),'Control Sample Data'!K124&lt;$B$1, 'Control Sample Data'!K124&gt;0),'Control Sample Data'!K124,$B$1),"")</f>
        <v/>
      </c>
      <c r="X125" s="60" t="str">
        <f>IF(SUM('Control Sample Data'!L$3:L$98)&gt;10,IF(AND(ISNUMBER('Control Sample Data'!L124),'Control Sample Data'!L124&lt;$B$1, 'Control Sample Data'!L124&gt;0),'Control Sample Data'!L124,$B$1),"")</f>
        <v/>
      </c>
      <c r="Y125" s="60" t="str">
        <f>IF(SUM('Control Sample Data'!M$3:M$98)&gt;10,IF(AND(ISNUMBER('Control Sample Data'!M124),'Control Sample Data'!M124&lt;$B$1, 'Control Sample Data'!M124&gt;0),'Control Sample Data'!M124,$B$1),"")</f>
        <v/>
      </c>
      <c r="AT125" s="74">
        <f t="shared" si="106"/>
        <v>4.4116666666666688</v>
      </c>
      <c r="AU125" s="74">
        <f t="shared" si="107"/>
        <v>4.4133333333333304</v>
      </c>
      <c r="AV125" s="74">
        <f t="shared" si="108"/>
        <v>4.3866666666666667</v>
      </c>
      <c r="AW125" s="74" t="str">
        <f t="shared" si="109"/>
        <v/>
      </c>
      <c r="AX125" s="74" t="str">
        <f t="shared" si="110"/>
        <v/>
      </c>
      <c r="AY125" s="74" t="str">
        <f t="shared" si="111"/>
        <v/>
      </c>
      <c r="AZ125" s="74" t="str">
        <f t="shared" si="112"/>
        <v/>
      </c>
      <c r="BA125" s="74" t="str">
        <f t="shared" si="113"/>
        <v/>
      </c>
      <c r="BB125" s="74" t="str">
        <f t="shared" si="114"/>
        <v/>
      </c>
      <c r="BC125" s="74" t="str">
        <f t="shared" si="115"/>
        <v/>
      </c>
      <c r="BD125" s="74">
        <f t="shared" si="117"/>
        <v>0.663333333333334</v>
      </c>
      <c r="BE125" s="74">
        <f t="shared" si="118"/>
        <v>5.1666666666665861E-2</v>
      </c>
      <c r="BF125" s="74">
        <f t="shared" si="119"/>
        <v>0.31499999999999773</v>
      </c>
      <c r="BG125" s="74" t="str">
        <f t="shared" si="120"/>
        <v/>
      </c>
      <c r="BH125" s="74" t="str">
        <f t="shared" si="121"/>
        <v/>
      </c>
      <c r="BI125" s="74" t="str">
        <f t="shared" si="122"/>
        <v/>
      </c>
      <c r="BJ125" s="74" t="str">
        <f t="shared" si="123"/>
        <v/>
      </c>
      <c r="BK125" s="74" t="str">
        <f t="shared" si="124"/>
        <v/>
      </c>
      <c r="BL125" s="74" t="str">
        <f t="shared" si="125"/>
        <v/>
      </c>
      <c r="BM125" s="74" t="str">
        <f t="shared" si="126"/>
        <v/>
      </c>
      <c r="BN125" s="62">
        <f t="shared" si="127"/>
        <v>4.403888888888889</v>
      </c>
      <c r="BO125" s="62">
        <f t="shared" si="128"/>
        <v>0.34333333333333255</v>
      </c>
      <c r="BP125" s="9">
        <f t="shared" si="86"/>
        <v>4.6984650694925106E-2</v>
      </c>
      <c r="BQ125" s="9">
        <f t="shared" si="87"/>
        <v>4.6930403238586674E-2</v>
      </c>
      <c r="BR125" s="9">
        <f t="shared" si="88"/>
        <v>4.7805927922624739E-2</v>
      </c>
      <c r="BS125" s="9" t="str">
        <f t="shared" si="89"/>
        <v/>
      </c>
      <c r="BT125" s="9" t="str">
        <f t="shared" si="90"/>
        <v/>
      </c>
      <c r="BU125" s="9" t="str">
        <f t="shared" si="91"/>
        <v/>
      </c>
      <c r="BV125" s="9" t="str">
        <f t="shared" si="92"/>
        <v/>
      </c>
      <c r="BW125" s="9" t="str">
        <f t="shared" si="93"/>
        <v/>
      </c>
      <c r="BX125" s="9" t="str">
        <f t="shared" si="94"/>
        <v/>
      </c>
      <c r="BY125" s="9" t="str">
        <f t="shared" si="95"/>
        <v/>
      </c>
      <c r="BZ125" s="9">
        <f t="shared" si="96"/>
        <v>0.63141772559581988</v>
      </c>
      <c r="CA125" s="9">
        <f t="shared" si="97"/>
        <v>0.96482107983702248</v>
      </c>
      <c r="CB125" s="9">
        <f t="shared" si="98"/>
        <v>0.80385099074315269</v>
      </c>
      <c r="CC125" s="9" t="str">
        <f t="shared" si="99"/>
        <v/>
      </c>
      <c r="CD125" s="9" t="str">
        <f t="shared" si="100"/>
        <v/>
      </c>
      <c r="CE125" s="9" t="str">
        <f t="shared" si="101"/>
        <v/>
      </c>
      <c r="CF125" s="9" t="str">
        <f t="shared" si="102"/>
        <v/>
      </c>
      <c r="CG125" s="9" t="str">
        <f t="shared" si="103"/>
        <v/>
      </c>
      <c r="CH125" s="9" t="str">
        <f t="shared" si="104"/>
        <v/>
      </c>
      <c r="CI125" s="9" t="str">
        <f t="shared" si="105"/>
        <v/>
      </c>
    </row>
    <row r="126" spans="1:87">
      <c r="A126" s="188"/>
      <c r="B126" s="57" t="str">
        <f>IF('Gene Table'!D125="","",'Gene Table'!D125)</f>
        <v>NM_006304</v>
      </c>
      <c r="C126" s="57" t="s">
        <v>1768</v>
      </c>
      <c r="D126" s="60">
        <f>IF(SUM('Test Sample Data'!D$3:D$98)&gt;10,IF(AND(ISNUMBER('Test Sample Data'!D125),'Test Sample Data'!D125&lt;$B$1, 'Test Sample Data'!D125&gt;0),'Test Sample Data'!D125,$B$1),"")</f>
        <v>25.76</v>
      </c>
      <c r="E126" s="60">
        <f>IF(SUM('Test Sample Data'!E$3:E$98)&gt;10,IF(AND(ISNUMBER('Test Sample Data'!E125),'Test Sample Data'!E125&lt;$B$1, 'Test Sample Data'!E125&gt;0),'Test Sample Data'!E125,$B$1),"")</f>
        <v>25.72</v>
      </c>
      <c r="F126" s="60">
        <f>IF(SUM('Test Sample Data'!F$3:F$98)&gt;10,IF(AND(ISNUMBER('Test Sample Data'!F125),'Test Sample Data'!F125&lt;$B$1, 'Test Sample Data'!F125&gt;0),'Test Sample Data'!F125,$B$1),"")</f>
        <v>25.8</v>
      </c>
      <c r="G126" s="60" t="str">
        <f>IF(SUM('Test Sample Data'!G$3:G$98)&gt;10,IF(AND(ISNUMBER('Test Sample Data'!G125),'Test Sample Data'!G125&lt;$B$1, 'Test Sample Data'!G125&gt;0),'Test Sample Data'!G125,$B$1),"")</f>
        <v/>
      </c>
      <c r="H126" s="60" t="str">
        <f>IF(SUM('Test Sample Data'!H$3:H$98)&gt;10,IF(AND(ISNUMBER('Test Sample Data'!H125),'Test Sample Data'!H125&lt;$B$1, 'Test Sample Data'!H125&gt;0),'Test Sample Data'!H125,$B$1),"")</f>
        <v/>
      </c>
      <c r="I126" s="60" t="str">
        <f>IF(SUM('Test Sample Data'!I$3:I$98)&gt;10,IF(AND(ISNUMBER('Test Sample Data'!I125),'Test Sample Data'!I125&lt;$B$1, 'Test Sample Data'!I125&gt;0),'Test Sample Data'!I125,$B$1),"")</f>
        <v/>
      </c>
      <c r="J126" s="60" t="str">
        <f>IF(SUM('Test Sample Data'!J$3:J$98)&gt;10,IF(AND(ISNUMBER('Test Sample Data'!J125),'Test Sample Data'!J125&lt;$B$1, 'Test Sample Data'!J125&gt;0),'Test Sample Data'!J125,$B$1),"")</f>
        <v/>
      </c>
      <c r="K126" s="60" t="str">
        <f>IF(SUM('Test Sample Data'!K$3:K$98)&gt;10,IF(AND(ISNUMBER('Test Sample Data'!K125),'Test Sample Data'!K125&lt;$B$1, 'Test Sample Data'!K125&gt;0),'Test Sample Data'!K125,$B$1),"")</f>
        <v/>
      </c>
      <c r="L126" s="60" t="str">
        <f>IF(SUM('Test Sample Data'!L$3:L$98)&gt;10,IF(AND(ISNUMBER('Test Sample Data'!L125),'Test Sample Data'!L125&lt;$B$1, 'Test Sample Data'!L125&gt;0),'Test Sample Data'!L125,$B$1),"")</f>
        <v/>
      </c>
      <c r="M126" s="60" t="str">
        <f>IF(SUM('Test Sample Data'!M$3:M$98)&gt;10,IF(AND(ISNUMBER('Test Sample Data'!M125),'Test Sample Data'!M125&lt;$B$1, 'Test Sample Data'!M125&gt;0),'Test Sample Data'!M125,$B$1),"")</f>
        <v/>
      </c>
      <c r="N126" s="60" t="str">
        <f>'Gene Table'!D125</f>
        <v>NM_006304</v>
      </c>
      <c r="O126" s="57" t="s">
        <v>1768</v>
      </c>
      <c r="P126" s="60">
        <f>IF(SUM('Control Sample Data'!D$3:D$98)&gt;10,IF(AND(ISNUMBER('Control Sample Data'!D125),'Control Sample Data'!D125&lt;$B$1, 'Control Sample Data'!D125&gt;0),'Control Sample Data'!D125,$B$1),"")</f>
        <v>32.81</v>
      </c>
      <c r="Q126" s="60">
        <f>IF(SUM('Control Sample Data'!E$3:E$98)&gt;10,IF(AND(ISNUMBER('Control Sample Data'!E125),'Control Sample Data'!E125&lt;$B$1, 'Control Sample Data'!E125&gt;0),'Control Sample Data'!E125,$B$1),"")</f>
        <v>32.520000000000003</v>
      </c>
      <c r="R126" s="60">
        <f>IF(SUM('Control Sample Data'!F$3:F$98)&gt;10,IF(AND(ISNUMBER('Control Sample Data'!F125),'Control Sample Data'!F125&lt;$B$1, 'Control Sample Data'!F125&gt;0),'Control Sample Data'!F125,$B$1),"")</f>
        <v>32.479999999999997</v>
      </c>
      <c r="S126" s="60" t="str">
        <f>IF(SUM('Control Sample Data'!G$3:G$98)&gt;10,IF(AND(ISNUMBER('Control Sample Data'!G125),'Control Sample Data'!G125&lt;$B$1, 'Control Sample Data'!G125&gt;0),'Control Sample Data'!G125,$B$1),"")</f>
        <v/>
      </c>
      <c r="T126" s="60" t="str">
        <f>IF(SUM('Control Sample Data'!H$3:H$98)&gt;10,IF(AND(ISNUMBER('Control Sample Data'!H125),'Control Sample Data'!H125&lt;$B$1, 'Control Sample Data'!H125&gt;0),'Control Sample Data'!H125,$B$1),"")</f>
        <v/>
      </c>
      <c r="U126" s="60" t="str">
        <f>IF(SUM('Control Sample Data'!I$3:I$98)&gt;10,IF(AND(ISNUMBER('Control Sample Data'!I125),'Control Sample Data'!I125&lt;$B$1, 'Control Sample Data'!I125&gt;0),'Control Sample Data'!I125,$B$1),"")</f>
        <v/>
      </c>
      <c r="V126" s="60" t="str">
        <f>IF(SUM('Control Sample Data'!J$3:J$98)&gt;10,IF(AND(ISNUMBER('Control Sample Data'!J125),'Control Sample Data'!J125&lt;$B$1, 'Control Sample Data'!J125&gt;0),'Control Sample Data'!J125,$B$1),"")</f>
        <v/>
      </c>
      <c r="W126" s="60" t="str">
        <f>IF(SUM('Control Sample Data'!K$3:K$98)&gt;10,IF(AND(ISNUMBER('Control Sample Data'!K125),'Control Sample Data'!K125&lt;$B$1, 'Control Sample Data'!K125&gt;0),'Control Sample Data'!K125,$B$1),"")</f>
        <v/>
      </c>
      <c r="X126" s="60" t="str">
        <f>IF(SUM('Control Sample Data'!L$3:L$98)&gt;10,IF(AND(ISNUMBER('Control Sample Data'!L125),'Control Sample Data'!L125&lt;$B$1, 'Control Sample Data'!L125&gt;0),'Control Sample Data'!L125,$B$1),"")</f>
        <v/>
      </c>
      <c r="Y126" s="60" t="str">
        <f>IF(SUM('Control Sample Data'!M$3:M$98)&gt;10,IF(AND(ISNUMBER('Control Sample Data'!M125),'Control Sample Data'!M125&lt;$B$1, 'Control Sample Data'!M125&gt;0),'Control Sample Data'!M125,$B$1),"")</f>
        <v/>
      </c>
      <c r="AT126" s="74">
        <f t="shared" si="106"/>
        <v>2.2416666666666707</v>
      </c>
      <c r="AU126" s="74">
        <f t="shared" si="107"/>
        <v>2.1133333333333297</v>
      </c>
      <c r="AV126" s="74">
        <f t="shared" si="108"/>
        <v>2.1766666666666659</v>
      </c>
      <c r="AW126" s="74" t="str">
        <f t="shared" si="109"/>
        <v/>
      </c>
      <c r="AX126" s="74" t="str">
        <f t="shared" si="110"/>
        <v/>
      </c>
      <c r="AY126" s="74" t="str">
        <f t="shared" si="111"/>
        <v/>
      </c>
      <c r="AZ126" s="74" t="str">
        <f t="shared" si="112"/>
        <v/>
      </c>
      <c r="BA126" s="74" t="str">
        <f t="shared" si="113"/>
        <v/>
      </c>
      <c r="BB126" s="74" t="str">
        <f t="shared" si="114"/>
        <v/>
      </c>
      <c r="BC126" s="74" t="str">
        <f t="shared" si="115"/>
        <v/>
      </c>
      <c r="BD126" s="74">
        <f t="shared" si="117"/>
        <v>9.033333333333335</v>
      </c>
      <c r="BE126" s="74">
        <f t="shared" si="118"/>
        <v>8.2116666666666696</v>
      </c>
      <c r="BF126" s="74">
        <f t="shared" si="119"/>
        <v>8.0749999999999957</v>
      </c>
      <c r="BG126" s="74" t="str">
        <f t="shared" si="120"/>
        <v/>
      </c>
      <c r="BH126" s="74" t="str">
        <f t="shared" si="121"/>
        <v/>
      </c>
      <c r="BI126" s="74" t="str">
        <f t="shared" si="122"/>
        <v/>
      </c>
      <c r="BJ126" s="74" t="str">
        <f t="shared" si="123"/>
        <v/>
      </c>
      <c r="BK126" s="74" t="str">
        <f t="shared" si="124"/>
        <v/>
      </c>
      <c r="BL126" s="74" t="str">
        <f t="shared" si="125"/>
        <v/>
      </c>
      <c r="BM126" s="74" t="str">
        <f t="shared" si="126"/>
        <v/>
      </c>
      <c r="BN126" s="62">
        <f t="shared" si="127"/>
        <v>2.1772222222222219</v>
      </c>
      <c r="BO126" s="62">
        <f t="shared" si="128"/>
        <v>8.44</v>
      </c>
      <c r="BP126" s="9">
        <f t="shared" si="86"/>
        <v>0.21144191965786158</v>
      </c>
      <c r="BQ126" s="9">
        <f t="shared" si="87"/>
        <v>0.23111241505284069</v>
      </c>
      <c r="BR126" s="9">
        <f t="shared" si="88"/>
        <v>0.22118620779491166</v>
      </c>
      <c r="BS126" s="9" t="str">
        <f t="shared" si="89"/>
        <v/>
      </c>
      <c r="BT126" s="9" t="str">
        <f t="shared" si="90"/>
        <v/>
      </c>
      <c r="BU126" s="9" t="str">
        <f t="shared" si="91"/>
        <v/>
      </c>
      <c r="BV126" s="9" t="str">
        <f t="shared" si="92"/>
        <v/>
      </c>
      <c r="BW126" s="9" t="str">
        <f t="shared" si="93"/>
        <v/>
      </c>
      <c r="BX126" s="9" t="str">
        <f t="shared" si="94"/>
        <v/>
      </c>
      <c r="BY126" s="9" t="str">
        <f t="shared" si="95"/>
        <v/>
      </c>
      <c r="BZ126" s="9">
        <f t="shared" si="96"/>
        <v>1.9085155633481357E-3</v>
      </c>
      <c r="CA126" s="9">
        <f t="shared" si="97"/>
        <v>3.3731994352106721E-3</v>
      </c>
      <c r="CB126" s="9">
        <f t="shared" si="98"/>
        <v>3.7083676599629768E-3</v>
      </c>
      <c r="CC126" s="9" t="str">
        <f t="shared" si="99"/>
        <v/>
      </c>
      <c r="CD126" s="9" t="str">
        <f t="shared" si="100"/>
        <v/>
      </c>
      <c r="CE126" s="9" t="str">
        <f t="shared" si="101"/>
        <v/>
      </c>
      <c r="CF126" s="9" t="str">
        <f t="shared" si="102"/>
        <v/>
      </c>
      <c r="CG126" s="9" t="str">
        <f t="shared" si="103"/>
        <v/>
      </c>
      <c r="CH126" s="9" t="str">
        <f t="shared" si="104"/>
        <v/>
      </c>
      <c r="CI126" s="9" t="str">
        <f t="shared" si="105"/>
        <v/>
      </c>
    </row>
    <row r="127" spans="1:87">
      <c r="A127" s="188"/>
      <c r="B127" s="57" t="str">
        <f>IF('Gene Table'!D126="","",'Gene Table'!D126)</f>
        <v>NM_024608</v>
      </c>
      <c r="C127" s="57" t="s">
        <v>1769</v>
      </c>
      <c r="D127" s="60">
        <f>IF(SUM('Test Sample Data'!D$3:D$98)&gt;10,IF(AND(ISNUMBER('Test Sample Data'!D126),'Test Sample Data'!D126&lt;$B$1, 'Test Sample Data'!D126&gt;0),'Test Sample Data'!D126,$B$1),"")</f>
        <v>34.549999999999997</v>
      </c>
      <c r="E127" s="60">
        <f>IF(SUM('Test Sample Data'!E$3:E$98)&gt;10,IF(AND(ISNUMBER('Test Sample Data'!E126),'Test Sample Data'!E126&lt;$B$1, 'Test Sample Data'!E126&gt;0),'Test Sample Data'!E126,$B$1),"")</f>
        <v>33.54</v>
      </c>
      <c r="F127" s="60">
        <f>IF(SUM('Test Sample Data'!F$3:F$98)&gt;10,IF(AND(ISNUMBER('Test Sample Data'!F126),'Test Sample Data'!F126&lt;$B$1, 'Test Sample Data'!F126&gt;0),'Test Sample Data'!F126,$B$1),"")</f>
        <v>33.76</v>
      </c>
      <c r="G127" s="60" t="str">
        <f>IF(SUM('Test Sample Data'!G$3:G$98)&gt;10,IF(AND(ISNUMBER('Test Sample Data'!G126),'Test Sample Data'!G126&lt;$B$1, 'Test Sample Data'!G126&gt;0),'Test Sample Data'!G126,$B$1),"")</f>
        <v/>
      </c>
      <c r="H127" s="60" t="str">
        <f>IF(SUM('Test Sample Data'!H$3:H$98)&gt;10,IF(AND(ISNUMBER('Test Sample Data'!H126),'Test Sample Data'!H126&lt;$B$1, 'Test Sample Data'!H126&gt;0),'Test Sample Data'!H126,$B$1),"")</f>
        <v/>
      </c>
      <c r="I127" s="60" t="str">
        <f>IF(SUM('Test Sample Data'!I$3:I$98)&gt;10,IF(AND(ISNUMBER('Test Sample Data'!I126),'Test Sample Data'!I126&lt;$B$1, 'Test Sample Data'!I126&gt;0),'Test Sample Data'!I126,$B$1),"")</f>
        <v/>
      </c>
      <c r="J127" s="60" t="str">
        <f>IF(SUM('Test Sample Data'!J$3:J$98)&gt;10,IF(AND(ISNUMBER('Test Sample Data'!J126),'Test Sample Data'!J126&lt;$B$1, 'Test Sample Data'!J126&gt;0),'Test Sample Data'!J126,$B$1),"")</f>
        <v/>
      </c>
      <c r="K127" s="60" t="str">
        <f>IF(SUM('Test Sample Data'!K$3:K$98)&gt;10,IF(AND(ISNUMBER('Test Sample Data'!K126),'Test Sample Data'!K126&lt;$B$1, 'Test Sample Data'!K126&gt;0),'Test Sample Data'!K126,$B$1),"")</f>
        <v/>
      </c>
      <c r="L127" s="60" t="str">
        <f>IF(SUM('Test Sample Data'!L$3:L$98)&gt;10,IF(AND(ISNUMBER('Test Sample Data'!L126),'Test Sample Data'!L126&lt;$B$1, 'Test Sample Data'!L126&gt;0),'Test Sample Data'!L126,$B$1),"")</f>
        <v/>
      </c>
      <c r="M127" s="60" t="str">
        <f>IF(SUM('Test Sample Data'!M$3:M$98)&gt;10,IF(AND(ISNUMBER('Test Sample Data'!M126),'Test Sample Data'!M126&lt;$B$1, 'Test Sample Data'!M126&gt;0),'Test Sample Data'!M126,$B$1),"")</f>
        <v/>
      </c>
      <c r="N127" s="60" t="str">
        <f>'Gene Table'!D126</f>
        <v>NM_024608</v>
      </c>
      <c r="O127" s="57" t="s">
        <v>1769</v>
      </c>
      <c r="P127" s="60">
        <f>IF(SUM('Control Sample Data'!D$3:D$98)&gt;10,IF(AND(ISNUMBER('Control Sample Data'!D126),'Control Sample Data'!D126&lt;$B$1, 'Control Sample Data'!D126&gt;0),'Control Sample Data'!D126,$B$1),"")</f>
        <v>27.88</v>
      </c>
      <c r="Q127" s="60">
        <f>IF(SUM('Control Sample Data'!E$3:E$98)&gt;10,IF(AND(ISNUMBER('Control Sample Data'!E126),'Control Sample Data'!E126&lt;$B$1, 'Control Sample Data'!E126&gt;0),'Control Sample Data'!E126,$B$1),"")</f>
        <v>27.92</v>
      </c>
      <c r="R127" s="60">
        <f>IF(SUM('Control Sample Data'!F$3:F$98)&gt;10,IF(AND(ISNUMBER('Control Sample Data'!F126),'Control Sample Data'!F126&lt;$B$1, 'Control Sample Data'!F126&gt;0),'Control Sample Data'!F126,$B$1),"")</f>
        <v>28.19</v>
      </c>
      <c r="S127" s="60" t="str">
        <f>IF(SUM('Control Sample Data'!G$3:G$98)&gt;10,IF(AND(ISNUMBER('Control Sample Data'!G126),'Control Sample Data'!G126&lt;$B$1, 'Control Sample Data'!G126&gt;0),'Control Sample Data'!G126,$B$1),"")</f>
        <v/>
      </c>
      <c r="T127" s="60" t="str">
        <f>IF(SUM('Control Sample Data'!H$3:H$98)&gt;10,IF(AND(ISNUMBER('Control Sample Data'!H126),'Control Sample Data'!H126&lt;$B$1, 'Control Sample Data'!H126&gt;0),'Control Sample Data'!H126,$B$1),"")</f>
        <v/>
      </c>
      <c r="U127" s="60" t="str">
        <f>IF(SUM('Control Sample Data'!I$3:I$98)&gt;10,IF(AND(ISNUMBER('Control Sample Data'!I126),'Control Sample Data'!I126&lt;$B$1, 'Control Sample Data'!I126&gt;0),'Control Sample Data'!I126,$B$1),"")</f>
        <v/>
      </c>
      <c r="V127" s="60" t="str">
        <f>IF(SUM('Control Sample Data'!J$3:J$98)&gt;10,IF(AND(ISNUMBER('Control Sample Data'!J126),'Control Sample Data'!J126&lt;$B$1, 'Control Sample Data'!J126&gt;0),'Control Sample Data'!J126,$B$1),"")</f>
        <v/>
      </c>
      <c r="W127" s="60" t="str">
        <f>IF(SUM('Control Sample Data'!K$3:K$98)&gt;10,IF(AND(ISNUMBER('Control Sample Data'!K126),'Control Sample Data'!K126&lt;$B$1, 'Control Sample Data'!K126&gt;0),'Control Sample Data'!K126,$B$1),"")</f>
        <v/>
      </c>
      <c r="X127" s="60" t="str">
        <f>IF(SUM('Control Sample Data'!L$3:L$98)&gt;10,IF(AND(ISNUMBER('Control Sample Data'!L126),'Control Sample Data'!L126&lt;$B$1, 'Control Sample Data'!L126&gt;0),'Control Sample Data'!L126,$B$1),"")</f>
        <v/>
      </c>
      <c r="Y127" s="60" t="str">
        <f>IF(SUM('Control Sample Data'!M$3:M$98)&gt;10,IF(AND(ISNUMBER('Control Sample Data'!M126),'Control Sample Data'!M126&lt;$B$1, 'Control Sample Data'!M126&gt;0),'Control Sample Data'!M126,$B$1),"")</f>
        <v/>
      </c>
      <c r="AT127" s="74">
        <f t="shared" si="106"/>
        <v>11.031666666666666</v>
      </c>
      <c r="AU127" s="74">
        <f t="shared" si="107"/>
        <v>9.93333333333333</v>
      </c>
      <c r="AV127" s="74">
        <f t="shared" si="108"/>
        <v>10.136666666666663</v>
      </c>
      <c r="AW127" s="74" t="str">
        <f t="shared" si="109"/>
        <v/>
      </c>
      <c r="AX127" s="74" t="str">
        <f t="shared" si="110"/>
        <v/>
      </c>
      <c r="AY127" s="74" t="str">
        <f t="shared" si="111"/>
        <v/>
      </c>
      <c r="AZ127" s="74" t="str">
        <f t="shared" si="112"/>
        <v/>
      </c>
      <c r="BA127" s="74" t="str">
        <f t="shared" si="113"/>
        <v/>
      </c>
      <c r="BB127" s="74" t="str">
        <f t="shared" si="114"/>
        <v/>
      </c>
      <c r="BC127" s="74" t="str">
        <f t="shared" si="115"/>
        <v/>
      </c>
      <c r="BD127" s="74">
        <f t="shared" si="117"/>
        <v>4.1033333333333317</v>
      </c>
      <c r="BE127" s="74">
        <f t="shared" si="118"/>
        <v>3.6116666666666681</v>
      </c>
      <c r="BF127" s="74">
        <f t="shared" si="119"/>
        <v>3.7850000000000001</v>
      </c>
      <c r="BG127" s="74" t="str">
        <f t="shared" si="120"/>
        <v/>
      </c>
      <c r="BH127" s="74" t="str">
        <f t="shared" si="121"/>
        <v/>
      </c>
      <c r="BI127" s="74" t="str">
        <f t="shared" si="122"/>
        <v/>
      </c>
      <c r="BJ127" s="74" t="str">
        <f t="shared" si="123"/>
        <v/>
      </c>
      <c r="BK127" s="74" t="str">
        <f t="shared" si="124"/>
        <v/>
      </c>
      <c r="BL127" s="74" t="str">
        <f t="shared" si="125"/>
        <v/>
      </c>
      <c r="BM127" s="74" t="str">
        <f t="shared" si="126"/>
        <v/>
      </c>
      <c r="BN127" s="62">
        <f t="shared" si="127"/>
        <v>10.367222222222219</v>
      </c>
      <c r="BO127" s="62">
        <f t="shared" si="128"/>
        <v>3.8333333333333335</v>
      </c>
      <c r="BP127" s="9">
        <f t="shared" si="86"/>
        <v>4.7768041025488331E-4</v>
      </c>
      <c r="BQ127" s="9">
        <f t="shared" si="87"/>
        <v>1.0227481668170205E-3</v>
      </c>
      <c r="BR127" s="9">
        <f t="shared" si="88"/>
        <v>8.8829921288894882E-4</v>
      </c>
      <c r="BS127" s="9" t="str">
        <f t="shared" si="89"/>
        <v/>
      </c>
      <c r="BT127" s="9" t="str">
        <f t="shared" si="90"/>
        <v/>
      </c>
      <c r="BU127" s="9" t="str">
        <f t="shared" si="91"/>
        <v/>
      </c>
      <c r="BV127" s="9" t="str">
        <f t="shared" si="92"/>
        <v/>
      </c>
      <c r="BW127" s="9" t="str">
        <f t="shared" si="93"/>
        <v/>
      </c>
      <c r="BX127" s="9" t="str">
        <f t="shared" si="94"/>
        <v/>
      </c>
      <c r="BY127" s="9" t="str">
        <f t="shared" si="95"/>
        <v/>
      </c>
      <c r="BZ127" s="9">
        <f t="shared" si="96"/>
        <v>5.8179982256117389E-2</v>
      </c>
      <c r="CA127" s="9">
        <f t="shared" si="97"/>
        <v>8.1805028257477402E-2</v>
      </c>
      <c r="CB127" s="9">
        <f t="shared" si="98"/>
        <v>7.2543994648982507E-2</v>
      </c>
      <c r="CC127" s="9" t="str">
        <f t="shared" si="99"/>
        <v/>
      </c>
      <c r="CD127" s="9" t="str">
        <f t="shared" si="100"/>
        <v/>
      </c>
      <c r="CE127" s="9" t="str">
        <f t="shared" si="101"/>
        <v/>
      </c>
      <c r="CF127" s="9" t="str">
        <f t="shared" si="102"/>
        <v/>
      </c>
      <c r="CG127" s="9" t="str">
        <f t="shared" si="103"/>
        <v/>
      </c>
      <c r="CH127" s="9" t="str">
        <f t="shared" si="104"/>
        <v/>
      </c>
      <c r="CI127" s="9" t="str">
        <f t="shared" si="105"/>
        <v/>
      </c>
    </row>
    <row r="128" spans="1:87">
      <c r="A128" s="188"/>
      <c r="B128" s="57" t="str">
        <f>IF('Gene Table'!D127="","",'Gene Table'!D127)</f>
        <v>NM_024596</v>
      </c>
      <c r="C128" s="57" t="s">
        <v>1770</v>
      </c>
      <c r="D128" s="60">
        <f>IF(SUM('Test Sample Data'!D$3:D$98)&gt;10,IF(AND(ISNUMBER('Test Sample Data'!D127),'Test Sample Data'!D127&lt;$B$1, 'Test Sample Data'!D127&gt;0),'Test Sample Data'!D127,$B$1),"")</f>
        <v>33.270000000000003</v>
      </c>
      <c r="E128" s="60">
        <f>IF(SUM('Test Sample Data'!E$3:E$98)&gt;10,IF(AND(ISNUMBER('Test Sample Data'!E127),'Test Sample Data'!E127&lt;$B$1, 'Test Sample Data'!E127&gt;0),'Test Sample Data'!E127,$B$1),"")</f>
        <v>33.79</v>
      </c>
      <c r="F128" s="60">
        <f>IF(SUM('Test Sample Data'!F$3:F$98)&gt;10,IF(AND(ISNUMBER('Test Sample Data'!F127),'Test Sample Data'!F127&lt;$B$1, 'Test Sample Data'!F127&gt;0),'Test Sample Data'!F127,$B$1),"")</f>
        <v>34.479999999999997</v>
      </c>
      <c r="G128" s="60" t="str">
        <f>IF(SUM('Test Sample Data'!G$3:G$98)&gt;10,IF(AND(ISNUMBER('Test Sample Data'!G127),'Test Sample Data'!G127&lt;$B$1, 'Test Sample Data'!G127&gt;0),'Test Sample Data'!G127,$B$1),"")</f>
        <v/>
      </c>
      <c r="H128" s="60" t="str">
        <f>IF(SUM('Test Sample Data'!H$3:H$98)&gt;10,IF(AND(ISNUMBER('Test Sample Data'!H127),'Test Sample Data'!H127&lt;$B$1, 'Test Sample Data'!H127&gt;0),'Test Sample Data'!H127,$B$1),"")</f>
        <v/>
      </c>
      <c r="I128" s="60" t="str">
        <f>IF(SUM('Test Sample Data'!I$3:I$98)&gt;10,IF(AND(ISNUMBER('Test Sample Data'!I127),'Test Sample Data'!I127&lt;$B$1, 'Test Sample Data'!I127&gt;0),'Test Sample Data'!I127,$B$1),"")</f>
        <v/>
      </c>
      <c r="J128" s="60" t="str">
        <f>IF(SUM('Test Sample Data'!J$3:J$98)&gt;10,IF(AND(ISNUMBER('Test Sample Data'!J127),'Test Sample Data'!J127&lt;$B$1, 'Test Sample Data'!J127&gt;0),'Test Sample Data'!J127,$B$1),"")</f>
        <v/>
      </c>
      <c r="K128" s="60" t="str">
        <f>IF(SUM('Test Sample Data'!K$3:K$98)&gt;10,IF(AND(ISNUMBER('Test Sample Data'!K127),'Test Sample Data'!K127&lt;$B$1, 'Test Sample Data'!K127&gt;0),'Test Sample Data'!K127,$B$1),"")</f>
        <v/>
      </c>
      <c r="L128" s="60" t="str">
        <f>IF(SUM('Test Sample Data'!L$3:L$98)&gt;10,IF(AND(ISNUMBER('Test Sample Data'!L127),'Test Sample Data'!L127&lt;$B$1, 'Test Sample Data'!L127&gt;0),'Test Sample Data'!L127,$B$1),"")</f>
        <v/>
      </c>
      <c r="M128" s="60" t="str">
        <f>IF(SUM('Test Sample Data'!M$3:M$98)&gt;10,IF(AND(ISNUMBER('Test Sample Data'!M127),'Test Sample Data'!M127&lt;$B$1, 'Test Sample Data'!M127&gt;0),'Test Sample Data'!M127,$B$1),"")</f>
        <v/>
      </c>
      <c r="N128" s="60" t="str">
        <f>'Gene Table'!D127</f>
        <v>NM_024596</v>
      </c>
      <c r="O128" s="57" t="s">
        <v>1770</v>
      </c>
      <c r="P128" s="60">
        <f>IF(SUM('Control Sample Data'!D$3:D$98)&gt;10,IF(AND(ISNUMBER('Control Sample Data'!D127),'Control Sample Data'!D127&lt;$B$1, 'Control Sample Data'!D127&gt;0),'Control Sample Data'!D127,$B$1),"")</f>
        <v>35</v>
      </c>
      <c r="Q128" s="60">
        <f>IF(SUM('Control Sample Data'!E$3:E$98)&gt;10,IF(AND(ISNUMBER('Control Sample Data'!E127),'Control Sample Data'!E127&lt;$B$1, 'Control Sample Data'!E127&gt;0),'Control Sample Data'!E127,$B$1),"")</f>
        <v>35</v>
      </c>
      <c r="R128" s="60">
        <f>IF(SUM('Control Sample Data'!F$3:F$98)&gt;10,IF(AND(ISNUMBER('Control Sample Data'!F127),'Control Sample Data'!F127&lt;$B$1, 'Control Sample Data'!F127&gt;0),'Control Sample Data'!F127,$B$1),"")</f>
        <v>35</v>
      </c>
      <c r="S128" s="60" t="str">
        <f>IF(SUM('Control Sample Data'!G$3:G$98)&gt;10,IF(AND(ISNUMBER('Control Sample Data'!G127),'Control Sample Data'!G127&lt;$B$1, 'Control Sample Data'!G127&gt;0),'Control Sample Data'!G127,$B$1),"")</f>
        <v/>
      </c>
      <c r="T128" s="60" t="str">
        <f>IF(SUM('Control Sample Data'!H$3:H$98)&gt;10,IF(AND(ISNUMBER('Control Sample Data'!H127),'Control Sample Data'!H127&lt;$B$1, 'Control Sample Data'!H127&gt;0),'Control Sample Data'!H127,$B$1),"")</f>
        <v/>
      </c>
      <c r="U128" s="60" t="str">
        <f>IF(SUM('Control Sample Data'!I$3:I$98)&gt;10,IF(AND(ISNUMBER('Control Sample Data'!I127),'Control Sample Data'!I127&lt;$B$1, 'Control Sample Data'!I127&gt;0),'Control Sample Data'!I127,$B$1),"")</f>
        <v/>
      </c>
      <c r="V128" s="60" t="str">
        <f>IF(SUM('Control Sample Data'!J$3:J$98)&gt;10,IF(AND(ISNUMBER('Control Sample Data'!J127),'Control Sample Data'!J127&lt;$B$1, 'Control Sample Data'!J127&gt;0),'Control Sample Data'!J127,$B$1),"")</f>
        <v/>
      </c>
      <c r="W128" s="60" t="str">
        <f>IF(SUM('Control Sample Data'!K$3:K$98)&gt;10,IF(AND(ISNUMBER('Control Sample Data'!K127),'Control Sample Data'!K127&lt;$B$1, 'Control Sample Data'!K127&gt;0),'Control Sample Data'!K127,$B$1),"")</f>
        <v/>
      </c>
      <c r="X128" s="60" t="str">
        <f>IF(SUM('Control Sample Data'!L$3:L$98)&gt;10,IF(AND(ISNUMBER('Control Sample Data'!L127),'Control Sample Data'!L127&lt;$B$1, 'Control Sample Data'!L127&gt;0),'Control Sample Data'!L127,$B$1),"")</f>
        <v/>
      </c>
      <c r="Y128" s="60" t="str">
        <f>IF(SUM('Control Sample Data'!M$3:M$98)&gt;10,IF(AND(ISNUMBER('Control Sample Data'!M127),'Control Sample Data'!M127&lt;$B$1, 'Control Sample Data'!M127&gt;0),'Control Sample Data'!M127,$B$1),"")</f>
        <v/>
      </c>
      <c r="AT128" s="74">
        <f t="shared" si="106"/>
        <v>9.7516666666666723</v>
      </c>
      <c r="AU128" s="74">
        <f t="shared" si="107"/>
        <v>10.18333333333333</v>
      </c>
      <c r="AV128" s="74">
        <f t="shared" si="108"/>
        <v>10.856666666666662</v>
      </c>
      <c r="AW128" s="74" t="str">
        <f t="shared" si="109"/>
        <v/>
      </c>
      <c r="AX128" s="74" t="str">
        <f t="shared" si="110"/>
        <v/>
      </c>
      <c r="AY128" s="74" t="str">
        <f t="shared" si="111"/>
        <v/>
      </c>
      <c r="AZ128" s="74" t="str">
        <f t="shared" si="112"/>
        <v/>
      </c>
      <c r="BA128" s="74" t="str">
        <f t="shared" si="113"/>
        <v/>
      </c>
      <c r="BB128" s="74" t="str">
        <f t="shared" si="114"/>
        <v/>
      </c>
      <c r="BC128" s="74" t="str">
        <f t="shared" si="115"/>
        <v/>
      </c>
      <c r="BD128" s="74">
        <f t="shared" si="117"/>
        <v>11.223333333333333</v>
      </c>
      <c r="BE128" s="74">
        <f t="shared" si="118"/>
        <v>10.691666666666666</v>
      </c>
      <c r="BF128" s="74">
        <f t="shared" si="119"/>
        <v>10.594999999999999</v>
      </c>
      <c r="BG128" s="74" t="str">
        <f t="shared" si="120"/>
        <v/>
      </c>
      <c r="BH128" s="74" t="str">
        <f t="shared" si="121"/>
        <v/>
      </c>
      <c r="BI128" s="74" t="str">
        <f t="shared" si="122"/>
        <v/>
      </c>
      <c r="BJ128" s="74" t="str">
        <f t="shared" si="123"/>
        <v/>
      </c>
      <c r="BK128" s="74" t="str">
        <f t="shared" si="124"/>
        <v/>
      </c>
      <c r="BL128" s="74" t="str">
        <f t="shared" si="125"/>
        <v/>
      </c>
      <c r="BM128" s="74" t="str">
        <f t="shared" si="126"/>
        <v/>
      </c>
      <c r="BN128" s="62">
        <f t="shared" si="127"/>
        <v>10.263888888888888</v>
      </c>
      <c r="BO128" s="62">
        <f t="shared" si="128"/>
        <v>10.836666666666666</v>
      </c>
      <c r="BP128" s="9">
        <f t="shared" si="86"/>
        <v>1.1599942210144087E-3</v>
      </c>
      <c r="BQ128" s="9">
        <f t="shared" si="87"/>
        <v>8.6002526718374089E-4</v>
      </c>
      <c r="BR128" s="9">
        <f t="shared" si="88"/>
        <v>5.3928418005095473E-4</v>
      </c>
      <c r="BS128" s="9" t="str">
        <f t="shared" si="89"/>
        <v/>
      </c>
      <c r="BT128" s="9" t="str">
        <f t="shared" si="90"/>
        <v/>
      </c>
      <c r="BU128" s="9" t="str">
        <f t="shared" si="91"/>
        <v/>
      </c>
      <c r="BV128" s="9" t="str">
        <f t="shared" si="92"/>
        <v/>
      </c>
      <c r="BW128" s="9" t="str">
        <f t="shared" si="93"/>
        <v/>
      </c>
      <c r="BX128" s="9" t="str">
        <f t="shared" si="94"/>
        <v/>
      </c>
      <c r="BY128" s="9" t="str">
        <f t="shared" si="95"/>
        <v/>
      </c>
      <c r="BZ128" s="9">
        <f t="shared" si="96"/>
        <v>4.1825391551291829E-4</v>
      </c>
      <c r="CA128" s="9">
        <f t="shared" si="97"/>
        <v>6.0462712909054722E-4</v>
      </c>
      <c r="CB128" s="9">
        <f t="shared" si="98"/>
        <v>6.4652778827900342E-4</v>
      </c>
      <c r="CC128" s="9" t="str">
        <f t="shared" si="99"/>
        <v/>
      </c>
      <c r="CD128" s="9" t="str">
        <f t="shared" si="100"/>
        <v/>
      </c>
      <c r="CE128" s="9" t="str">
        <f t="shared" si="101"/>
        <v/>
      </c>
      <c r="CF128" s="9" t="str">
        <f t="shared" si="102"/>
        <v/>
      </c>
      <c r="CG128" s="9" t="str">
        <f t="shared" si="103"/>
        <v/>
      </c>
      <c r="CH128" s="9" t="str">
        <f t="shared" si="104"/>
        <v/>
      </c>
      <c r="CI128" s="9" t="str">
        <f t="shared" si="105"/>
        <v/>
      </c>
    </row>
    <row r="129" spans="1:87">
      <c r="A129" s="188"/>
      <c r="B129" s="57" t="str">
        <f>IF('Gene Table'!D128="","",'Gene Table'!D128)</f>
        <v>NM_004639</v>
      </c>
      <c r="C129" s="57" t="s">
        <v>1771</v>
      </c>
      <c r="D129" s="60">
        <f>IF(SUM('Test Sample Data'!D$3:D$98)&gt;10,IF(AND(ISNUMBER('Test Sample Data'!D128),'Test Sample Data'!D128&lt;$B$1, 'Test Sample Data'!D128&gt;0),'Test Sample Data'!D128,$B$1),"")</f>
        <v>28.69</v>
      </c>
      <c r="E129" s="60">
        <f>IF(SUM('Test Sample Data'!E$3:E$98)&gt;10,IF(AND(ISNUMBER('Test Sample Data'!E128),'Test Sample Data'!E128&lt;$B$1, 'Test Sample Data'!E128&gt;0),'Test Sample Data'!E128,$B$1),"")</f>
        <v>29.15</v>
      </c>
      <c r="F129" s="60">
        <f>IF(SUM('Test Sample Data'!F$3:F$98)&gt;10,IF(AND(ISNUMBER('Test Sample Data'!F128),'Test Sample Data'!F128&lt;$B$1, 'Test Sample Data'!F128&gt;0),'Test Sample Data'!F128,$B$1),"")</f>
        <v>28.92</v>
      </c>
      <c r="G129" s="60" t="str">
        <f>IF(SUM('Test Sample Data'!G$3:G$98)&gt;10,IF(AND(ISNUMBER('Test Sample Data'!G128),'Test Sample Data'!G128&lt;$B$1, 'Test Sample Data'!G128&gt;0),'Test Sample Data'!G128,$B$1),"")</f>
        <v/>
      </c>
      <c r="H129" s="60" t="str">
        <f>IF(SUM('Test Sample Data'!H$3:H$98)&gt;10,IF(AND(ISNUMBER('Test Sample Data'!H128),'Test Sample Data'!H128&lt;$B$1, 'Test Sample Data'!H128&gt;0),'Test Sample Data'!H128,$B$1),"")</f>
        <v/>
      </c>
      <c r="I129" s="60" t="str">
        <f>IF(SUM('Test Sample Data'!I$3:I$98)&gt;10,IF(AND(ISNUMBER('Test Sample Data'!I128),'Test Sample Data'!I128&lt;$B$1, 'Test Sample Data'!I128&gt;0),'Test Sample Data'!I128,$B$1),"")</f>
        <v/>
      </c>
      <c r="J129" s="60" t="str">
        <f>IF(SUM('Test Sample Data'!J$3:J$98)&gt;10,IF(AND(ISNUMBER('Test Sample Data'!J128),'Test Sample Data'!J128&lt;$B$1, 'Test Sample Data'!J128&gt;0),'Test Sample Data'!J128,$B$1),"")</f>
        <v/>
      </c>
      <c r="K129" s="60" t="str">
        <f>IF(SUM('Test Sample Data'!K$3:K$98)&gt;10,IF(AND(ISNUMBER('Test Sample Data'!K128),'Test Sample Data'!K128&lt;$B$1, 'Test Sample Data'!K128&gt;0),'Test Sample Data'!K128,$B$1),"")</f>
        <v/>
      </c>
      <c r="L129" s="60" t="str">
        <f>IF(SUM('Test Sample Data'!L$3:L$98)&gt;10,IF(AND(ISNUMBER('Test Sample Data'!L128),'Test Sample Data'!L128&lt;$B$1, 'Test Sample Data'!L128&gt;0),'Test Sample Data'!L128,$B$1),"")</f>
        <v/>
      </c>
      <c r="M129" s="60" t="str">
        <f>IF(SUM('Test Sample Data'!M$3:M$98)&gt;10,IF(AND(ISNUMBER('Test Sample Data'!M128),'Test Sample Data'!M128&lt;$B$1, 'Test Sample Data'!M128&gt;0),'Test Sample Data'!M128,$B$1),"")</f>
        <v/>
      </c>
      <c r="N129" s="60" t="str">
        <f>'Gene Table'!D128</f>
        <v>NM_004639</v>
      </c>
      <c r="O129" s="57" t="s">
        <v>1771</v>
      </c>
      <c r="P129" s="60">
        <f>IF(SUM('Control Sample Data'!D$3:D$98)&gt;10,IF(AND(ISNUMBER('Control Sample Data'!D128),'Control Sample Data'!D128&lt;$B$1, 'Control Sample Data'!D128&gt;0),'Control Sample Data'!D128,$B$1),"")</f>
        <v>35</v>
      </c>
      <c r="Q129" s="60">
        <f>IF(SUM('Control Sample Data'!E$3:E$98)&gt;10,IF(AND(ISNUMBER('Control Sample Data'!E128),'Control Sample Data'!E128&lt;$B$1, 'Control Sample Data'!E128&gt;0),'Control Sample Data'!E128,$B$1),"")</f>
        <v>35</v>
      </c>
      <c r="R129" s="60">
        <f>IF(SUM('Control Sample Data'!F$3:F$98)&gt;10,IF(AND(ISNUMBER('Control Sample Data'!F128),'Control Sample Data'!F128&lt;$B$1, 'Control Sample Data'!F128&gt;0),'Control Sample Data'!F128,$B$1),"")</f>
        <v>35</v>
      </c>
      <c r="S129" s="60" t="str">
        <f>IF(SUM('Control Sample Data'!G$3:G$98)&gt;10,IF(AND(ISNUMBER('Control Sample Data'!G128),'Control Sample Data'!G128&lt;$B$1, 'Control Sample Data'!G128&gt;0),'Control Sample Data'!G128,$B$1),"")</f>
        <v/>
      </c>
      <c r="T129" s="60" t="str">
        <f>IF(SUM('Control Sample Data'!H$3:H$98)&gt;10,IF(AND(ISNUMBER('Control Sample Data'!H128),'Control Sample Data'!H128&lt;$B$1, 'Control Sample Data'!H128&gt;0),'Control Sample Data'!H128,$B$1),"")</f>
        <v/>
      </c>
      <c r="U129" s="60" t="str">
        <f>IF(SUM('Control Sample Data'!I$3:I$98)&gt;10,IF(AND(ISNUMBER('Control Sample Data'!I128),'Control Sample Data'!I128&lt;$B$1, 'Control Sample Data'!I128&gt;0),'Control Sample Data'!I128,$B$1),"")</f>
        <v/>
      </c>
      <c r="V129" s="60" t="str">
        <f>IF(SUM('Control Sample Data'!J$3:J$98)&gt;10,IF(AND(ISNUMBER('Control Sample Data'!J128),'Control Sample Data'!J128&lt;$B$1, 'Control Sample Data'!J128&gt;0),'Control Sample Data'!J128,$B$1),"")</f>
        <v/>
      </c>
      <c r="W129" s="60" t="str">
        <f>IF(SUM('Control Sample Data'!K$3:K$98)&gt;10,IF(AND(ISNUMBER('Control Sample Data'!K128),'Control Sample Data'!K128&lt;$B$1, 'Control Sample Data'!K128&gt;0),'Control Sample Data'!K128,$B$1),"")</f>
        <v/>
      </c>
      <c r="X129" s="60" t="str">
        <f>IF(SUM('Control Sample Data'!L$3:L$98)&gt;10,IF(AND(ISNUMBER('Control Sample Data'!L128),'Control Sample Data'!L128&lt;$B$1, 'Control Sample Data'!L128&gt;0),'Control Sample Data'!L128,$B$1),"")</f>
        <v/>
      </c>
      <c r="Y129" s="60" t="str">
        <f>IF(SUM('Control Sample Data'!M$3:M$98)&gt;10,IF(AND(ISNUMBER('Control Sample Data'!M128),'Control Sample Data'!M128&lt;$B$1, 'Control Sample Data'!M128&gt;0),'Control Sample Data'!M128,$B$1),"")</f>
        <v/>
      </c>
      <c r="AT129" s="74">
        <f t="shared" si="106"/>
        <v>5.1716666666666704</v>
      </c>
      <c r="AU129" s="74">
        <f t="shared" si="107"/>
        <v>5.5433333333333294</v>
      </c>
      <c r="AV129" s="74">
        <f t="shared" si="108"/>
        <v>5.2966666666666669</v>
      </c>
      <c r="AW129" s="74" t="str">
        <f t="shared" si="109"/>
        <v/>
      </c>
      <c r="AX129" s="74" t="str">
        <f t="shared" si="110"/>
        <v/>
      </c>
      <c r="AY129" s="74" t="str">
        <f t="shared" si="111"/>
        <v/>
      </c>
      <c r="AZ129" s="74" t="str">
        <f t="shared" si="112"/>
        <v/>
      </c>
      <c r="BA129" s="74" t="str">
        <f t="shared" si="113"/>
        <v/>
      </c>
      <c r="BB129" s="74" t="str">
        <f t="shared" si="114"/>
        <v/>
      </c>
      <c r="BC129" s="74" t="str">
        <f t="shared" si="115"/>
        <v/>
      </c>
      <c r="BD129" s="74">
        <f t="shared" si="117"/>
        <v>11.223333333333333</v>
      </c>
      <c r="BE129" s="74">
        <f t="shared" si="118"/>
        <v>10.691666666666666</v>
      </c>
      <c r="BF129" s="74">
        <f t="shared" si="119"/>
        <v>10.594999999999999</v>
      </c>
      <c r="BG129" s="74" t="str">
        <f t="shared" si="120"/>
        <v/>
      </c>
      <c r="BH129" s="74" t="str">
        <f t="shared" si="121"/>
        <v/>
      </c>
      <c r="BI129" s="74" t="str">
        <f t="shared" si="122"/>
        <v/>
      </c>
      <c r="BJ129" s="74" t="str">
        <f t="shared" si="123"/>
        <v/>
      </c>
      <c r="BK129" s="74" t="str">
        <f t="shared" si="124"/>
        <v/>
      </c>
      <c r="BL129" s="74" t="str">
        <f t="shared" si="125"/>
        <v/>
      </c>
      <c r="BM129" s="74" t="str">
        <f t="shared" si="126"/>
        <v/>
      </c>
      <c r="BN129" s="62">
        <f t="shared" si="127"/>
        <v>5.3372222222222225</v>
      </c>
      <c r="BO129" s="62">
        <f t="shared" si="128"/>
        <v>10.836666666666666</v>
      </c>
      <c r="BP129" s="9">
        <f t="shared" si="86"/>
        <v>2.7744263835268186E-2</v>
      </c>
      <c r="BQ129" s="9">
        <f t="shared" si="87"/>
        <v>2.1443239225684117E-2</v>
      </c>
      <c r="BR129" s="9">
        <f t="shared" si="88"/>
        <v>2.5441602112678128E-2</v>
      </c>
      <c r="BS129" s="9" t="str">
        <f t="shared" si="89"/>
        <v/>
      </c>
      <c r="BT129" s="9" t="str">
        <f t="shared" si="90"/>
        <v/>
      </c>
      <c r="BU129" s="9" t="str">
        <f t="shared" si="91"/>
        <v/>
      </c>
      <c r="BV129" s="9" t="str">
        <f t="shared" si="92"/>
        <v/>
      </c>
      <c r="BW129" s="9" t="str">
        <f t="shared" si="93"/>
        <v/>
      </c>
      <c r="BX129" s="9" t="str">
        <f t="shared" si="94"/>
        <v/>
      </c>
      <c r="BY129" s="9" t="str">
        <f t="shared" si="95"/>
        <v/>
      </c>
      <c r="BZ129" s="9">
        <f t="shared" si="96"/>
        <v>4.1825391551291829E-4</v>
      </c>
      <c r="CA129" s="9">
        <f t="shared" si="97"/>
        <v>6.0462712909054722E-4</v>
      </c>
      <c r="CB129" s="9">
        <f t="shared" si="98"/>
        <v>6.4652778827900342E-4</v>
      </c>
      <c r="CC129" s="9" t="str">
        <f t="shared" si="99"/>
        <v/>
      </c>
      <c r="CD129" s="9" t="str">
        <f t="shared" si="100"/>
        <v/>
      </c>
      <c r="CE129" s="9" t="str">
        <f t="shared" si="101"/>
        <v/>
      </c>
      <c r="CF129" s="9" t="str">
        <f t="shared" si="102"/>
        <v/>
      </c>
      <c r="CG129" s="9" t="str">
        <f t="shared" si="103"/>
        <v/>
      </c>
      <c r="CH129" s="9" t="str">
        <f t="shared" si="104"/>
        <v/>
      </c>
      <c r="CI129" s="9" t="str">
        <f t="shared" si="105"/>
        <v/>
      </c>
    </row>
    <row r="130" spans="1:87">
      <c r="A130" s="188"/>
      <c r="B130" s="57" t="str">
        <f>IF('Gene Table'!D129="","",'Gene Table'!D129)</f>
        <v>NM_001080124</v>
      </c>
      <c r="C130" s="57" t="s">
        <v>1773</v>
      </c>
      <c r="D130" s="60">
        <f>IF(SUM('Test Sample Data'!D$3:D$98)&gt;10,IF(AND(ISNUMBER('Test Sample Data'!D129),'Test Sample Data'!D129&lt;$B$1, 'Test Sample Data'!D129&gt;0),'Test Sample Data'!D129,$B$1),"")</f>
        <v>23.67</v>
      </c>
      <c r="E130" s="60">
        <f>IF(SUM('Test Sample Data'!E$3:E$98)&gt;10,IF(AND(ISNUMBER('Test Sample Data'!E129),'Test Sample Data'!E129&lt;$B$1, 'Test Sample Data'!E129&gt;0),'Test Sample Data'!E129,$B$1),"")</f>
        <v>23.71</v>
      </c>
      <c r="F130" s="60">
        <f>IF(SUM('Test Sample Data'!F$3:F$98)&gt;10,IF(AND(ISNUMBER('Test Sample Data'!F129),'Test Sample Data'!F129&lt;$B$1, 'Test Sample Data'!F129&gt;0),'Test Sample Data'!F129,$B$1),"")</f>
        <v>23.69</v>
      </c>
      <c r="G130" s="60" t="str">
        <f>IF(SUM('Test Sample Data'!G$3:G$98)&gt;10,IF(AND(ISNUMBER('Test Sample Data'!G129),'Test Sample Data'!G129&lt;$B$1, 'Test Sample Data'!G129&gt;0),'Test Sample Data'!G129,$B$1),"")</f>
        <v/>
      </c>
      <c r="H130" s="60" t="str">
        <f>IF(SUM('Test Sample Data'!H$3:H$98)&gt;10,IF(AND(ISNUMBER('Test Sample Data'!H129),'Test Sample Data'!H129&lt;$B$1, 'Test Sample Data'!H129&gt;0),'Test Sample Data'!H129,$B$1),"")</f>
        <v/>
      </c>
      <c r="I130" s="60" t="str">
        <f>IF(SUM('Test Sample Data'!I$3:I$98)&gt;10,IF(AND(ISNUMBER('Test Sample Data'!I129),'Test Sample Data'!I129&lt;$B$1, 'Test Sample Data'!I129&gt;0),'Test Sample Data'!I129,$B$1),"")</f>
        <v/>
      </c>
      <c r="J130" s="60" t="str">
        <f>IF(SUM('Test Sample Data'!J$3:J$98)&gt;10,IF(AND(ISNUMBER('Test Sample Data'!J129),'Test Sample Data'!J129&lt;$B$1, 'Test Sample Data'!J129&gt;0),'Test Sample Data'!J129,$B$1),"")</f>
        <v/>
      </c>
      <c r="K130" s="60" t="str">
        <f>IF(SUM('Test Sample Data'!K$3:K$98)&gt;10,IF(AND(ISNUMBER('Test Sample Data'!K129),'Test Sample Data'!K129&lt;$B$1, 'Test Sample Data'!K129&gt;0),'Test Sample Data'!K129,$B$1),"")</f>
        <v/>
      </c>
      <c r="L130" s="60" t="str">
        <f>IF(SUM('Test Sample Data'!L$3:L$98)&gt;10,IF(AND(ISNUMBER('Test Sample Data'!L129),'Test Sample Data'!L129&lt;$B$1, 'Test Sample Data'!L129&gt;0),'Test Sample Data'!L129,$B$1),"")</f>
        <v/>
      </c>
      <c r="M130" s="60" t="str">
        <f>IF(SUM('Test Sample Data'!M$3:M$98)&gt;10,IF(AND(ISNUMBER('Test Sample Data'!M129),'Test Sample Data'!M129&lt;$B$1, 'Test Sample Data'!M129&gt;0),'Test Sample Data'!M129,$B$1),"")</f>
        <v/>
      </c>
      <c r="N130" s="60" t="str">
        <f>'Gene Table'!D129</f>
        <v>NM_001080124</v>
      </c>
      <c r="O130" s="57" t="s">
        <v>1773</v>
      </c>
      <c r="P130" s="60">
        <f>IF(SUM('Control Sample Data'!D$3:D$98)&gt;10,IF(AND(ISNUMBER('Control Sample Data'!D129),'Control Sample Data'!D129&lt;$B$1, 'Control Sample Data'!D129&gt;0),'Control Sample Data'!D129,$B$1),"")</f>
        <v>28.05</v>
      </c>
      <c r="Q130" s="60">
        <f>IF(SUM('Control Sample Data'!E$3:E$98)&gt;10,IF(AND(ISNUMBER('Control Sample Data'!E129),'Control Sample Data'!E129&lt;$B$1, 'Control Sample Data'!E129&gt;0),'Control Sample Data'!E129,$B$1),"")</f>
        <v>28.18</v>
      </c>
      <c r="R130" s="60">
        <f>IF(SUM('Control Sample Data'!F$3:F$98)&gt;10,IF(AND(ISNUMBER('Control Sample Data'!F129),'Control Sample Data'!F129&lt;$B$1, 'Control Sample Data'!F129&gt;0),'Control Sample Data'!F129,$B$1),"")</f>
        <v>28.21</v>
      </c>
      <c r="S130" s="60" t="str">
        <f>IF(SUM('Control Sample Data'!G$3:G$98)&gt;10,IF(AND(ISNUMBER('Control Sample Data'!G129),'Control Sample Data'!G129&lt;$B$1, 'Control Sample Data'!G129&gt;0),'Control Sample Data'!G129,$B$1),"")</f>
        <v/>
      </c>
      <c r="T130" s="60" t="str">
        <f>IF(SUM('Control Sample Data'!H$3:H$98)&gt;10,IF(AND(ISNUMBER('Control Sample Data'!H129),'Control Sample Data'!H129&lt;$B$1, 'Control Sample Data'!H129&gt;0),'Control Sample Data'!H129,$B$1),"")</f>
        <v/>
      </c>
      <c r="U130" s="60" t="str">
        <f>IF(SUM('Control Sample Data'!I$3:I$98)&gt;10,IF(AND(ISNUMBER('Control Sample Data'!I129),'Control Sample Data'!I129&lt;$B$1, 'Control Sample Data'!I129&gt;0),'Control Sample Data'!I129,$B$1),"")</f>
        <v/>
      </c>
      <c r="V130" s="60" t="str">
        <f>IF(SUM('Control Sample Data'!J$3:J$98)&gt;10,IF(AND(ISNUMBER('Control Sample Data'!J129),'Control Sample Data'!J129&lt;$B$1, 'Control Sample Data'!J129&gt;0),'Control Sample Data'!J129,$B$1),"")</f>
        <v/>
      </c>
      <c r="W130" s="60" t="str">
        <f>IF(SUM('Control Sample Data'!K$3:K$98)&gt;10,IF(AND(ISNUMBER('Control Sample Data'!K129),'Control Sample Data'!K129&lt;$B$1, 'Control Sample Data'!K129&gt;0),'Control Sample Data'!K129,$B$1),"")</f>
        <v/>
      </c>
      <c r="X130" s="60" t="str">
        <f>IF(SUM('Control Sample Data'!L$3:L$98)&gt;10,IF(AND(ISNUMBER('Control Sample Data'!L129),'Control Sample Data'!L129&lt;$B$1, 'Control Sample Data'!L129&gt;0),'Control Sample Data'!L129,$B$1),"")</f>
        <v/>
      </c>
      <c r="Y130" s="60" t="str">
        <f>IF(SUM('Control Sample Data'!M$3:M$98)&gt;10,IF(AND(ISNUMBER('Control Sample Data'!M129),'Control Sample Data'!M129&lt;$B$1, 'Control Sample Data'!M129&gt;0),'Control Sample Data'!M129,$B$1),"")</f>
        <v/>
      </c>
      <c r="AT130" s="74">
        <f t="shared" si="106"/>
        <v>0.15166666666667084</v>
      </c>
      <c r="AU130" s="74">
        <f t="shared" si="107"/>
        <v>0.10333333333333172</v>
      </c>
      <c r="AV130" s="74">
        <f t="shared" si="108"/>
        <v>6.666666666666643E-2</v>
      </c>
      <c r="AW130" s="74" t="str">
        <f t="shared" si="109"/>
        <v/>
      </c>
      <c r="AX130" s="74" t="str">
        <f t="shared" si="110"/>
        <v/>
      </c>
      <c r="AY130" s="74" t="str">
        <f t="shared" si="111"/>
        <v/>
      </c>
      <c r="AZ130" s="74" t="str">
        <f t="shared" si="112"/>
        <v/>
      </c>
      <c r="BA130" s="74" t="str">
        <f t="shared" si="113"/>
        <v/>
      </c>
      <c r="BB130" s="74" t="str">
        <f t="shared" si="114"/>
        <v/>
      </c>
      <c r="BC130" s="74" t="str">
        <f t="shared" si="115"/>
        <v/>
      </c>
      <c r="BD130" s="74">
        <f t="shared" si="117"/>
        <v>4.2733333333333334</v>
      </c>
      <c r="BE130" s="74">
        <f t="shared" si="118"/>
        <v>3.8716666666666661</v>
      </c>
      <c r="BF130" s="74">
        <f t="shared" si="119"/>
        <v>3.8049999999999997</v>
      </c>
      <c r="BG130" s="74" t="str">
        <f t="shared" si="120"/>
        <v/>
      </c>
      <c r="BH130" s="74" t="str">
        <f t="shared" si="121"/>
        <v/>
      </c>
      <c r="BI130" s="74" t="str">
        <f t="shared" si="122"/>
        <v/>
      </c>
      <c r="BJ130" s="74" t="str">
        <f t="shared" si="123"/>
        <v/>
      </c>
      <c r="BK130" s="74" t="str">
        <f t="shared" si="124"/>
        <v/>
      </c>
      <c r="BL130" s="74" t="str">
        <f t="shared" si="125"/>
        <v/>
      </c>
      <c r="BM130" s="74" t="str">
        <f t="shared" si="126"/>
        <v/>
      </c>
      <c r="BN130" s="62">
        <f t="shared" si="127"/>
        <v>0.107222222222223</v>
      </c>
      <c r="BO130" s="62">
        <f t="shared" si="128"/>
        <v>3.9833333333333329</v>
      </c>
      <c r="BP130" s="9">
        <f t="shared" si="86"/>
        <v>0.90020989841810695</v>
      </c>
      <c r="BQ130" s="9">
        <f t="shared" si="87"/>
        <v>0.93087971609787823</v>
      </c>
      <c r="BR130" s="9">
        <f t="shared" si="88"/>
        <v>0.95484160391041673</v>
      </c>
      <c r="BS130" s="9" t="str">
        <f t="shared" si="89"/>
        <v/>
      </c>
      <c r="BT130" s="9" t="str">
        <f t="shared" si="90"/>
        <v/>
      </c>
      <c r="BU130" s="9" t="str">
        <f t="shared" si="91"/>
        <v/>
      </c>
      <c r="BV130" s="9" t="str">
        <f t="shared" si="92"/>
        <v/>
      </c>
      <c r="BW130" s="9" t="str">
        <f t="shared" si="93"/>
        <v/>
      </c>
      <c r="BX130" s="9" t="str">
        <f t="shared" si="94"/>
        <v/>
      </c>
      <c r="BY130" s="9" t="str">
        <f t="shared" si="95"/>
        <v/>
      </c>
      <c r="BZ130" s="9">
        <f t="shared" si="96"/>
        <v>5.1712851418750802E-2</v>
      </c>
      <c r="CA130" s="9">
        <f t="shared" si="97"/>
        <v>6.8314390846315881E-2</v>
      </c>
      <c r="CB130" s="9">
        <f t="shared" si="98"/>
        <v>7.1545260037417832E-2</v>
      </c>
      <c r="CC130" s="9" t="str">
        <f t="shared" si="99"/>
        <v/>
      </c>
      <c r="CD130" s="9" t="str">
        <f t="shared" si="100"/>
        <v/>
      </c>
      <c r="CE130" s="9" t="str">
        <f t="shared" si="101"/>
        <v/>
      </c>
      <c r="CF130" s="9" t="str">
        <f t="shared" si="102"/>
        <v/>
      </c>
      <c r="CG130" s="9" t="str">
        <f t="shared" si="103"/>
        <v/>
      </c>
      <c r="CH130" s="9" t="str">
        <f t="shared" si="104"/>
        <v/>
      </c>
      <c r="CI130" s="9" t="str">
        <f t="shared" si="105"/>
        <v/>
      </c>
    </row>
    <row r="131" spans="1:87">
      <c r="A131" s="188"/>
      <c r="B131" s="57" t="str">
        <f>IF('Gene Table'!D130="","",'Gene Table'!D130)</f>
        <v>NM_021141</v>
      </c>
      <c r="C131" s="57" t="s">
        <v>1774</v>
      </c>
      <c r="D131" s="60">
        <f>IF(SUM('Test Sample Data'!D$3:D$98)&gt;10,IF(AND(ISNUMBER('Test Sample Data'!D130),'Test Sample Data'!D130&lt;$B$1, 'Test Sample Data'!D130&gt;0),'Test Sample Data'!D130,$B$1),"")</f>
        <v>24.22</v>
      </c>
      <c r="E131" s="60">
        <f>IF(SUM('Test Sample Data'!E$3:E$98)&gt;10,IF(AND(ISNUMBER('Test Sample Data'!E130),'Test Sample Data'!E130&lt;$B$1, 'Test Sample Data'!E130&gt;0),'Test Sample Data'!E130,$B$1),"")</f>
        <v>24.38</v>
      </c>
      <c r="F131" s="60">
        <f>IF(SUM('Test Sample Data'!F$3:F$98)&gt;10,IF(AND(ISNUMBER('Test Sample Data'!F130),'Test Sample Data'!F130&lt;$B$1, 'Test Sample Data'!F130&gt;0),'Test Sample Data'!F130,$B$1),"")</f>
        <v>24.17</v>
      </c>
      <c r="G131" s="60" t="str">
        <f>IF(SUM('Test Sample Data'!G$3:G$98)&gt;10,IF(AND(ISNUMBER('Test Sample Data'!G130),'Test Sample Data'!G130&lt;$B$1, 'Test Sample Data'!G130&gt;0),'Test Sample Data'!G130,$B$1),"")</f>
        <v/>
      </c>
      <c r="H131" s="60" t="str">
        <f>IF(SUM('Test Sample Data'!H$3:H$98)&gt;10,IF(AND(ISNUMBER('Test Sample Data'!H130),'Test Sample Data'!H130&lt;$B$1, 'Test Sample Data'!H130&gt;0),'Test Sample Data'!H130,$B$1),"")</f>
        <v/>
      </c>
      <c r="I131" s="60" t="str">
        <f>IF(SUM('Test Sample Data'!I$3:I$98)&gt;10,IF(AND(ISNUMBER('Test Sample Data'!I130),'Test Sample Data'!I130&lt;$B$1, 'Test Sample Data'!I130&gt;0),'Test Sample Data'!I130,$B$1),"")</f>
        <v/>
      </c>
      <c r="J131" s="60" t="str">
        <f>IF(SUM('Test Sample Data'!J$3:J$98)&gt;10,IF(AND(ISNUMBER('Test Sample Data'!J130),'Test Sample Data'!J130&lt;$B$1, 'Test Sample Data'!J130&gt;0),'Test Sample Data'!J130,$B$1),"")</f>
        <v/>
      </c>
      <c r="K131" s="60" t="str">
        <f>IF(SUM('Test Sample Data'!K$3:K$98)&gt;10,IF(AND(ISNUMBER('Test Sample Data'!K130),'Test Sample Data'!K130&lt;$B$1, 'Test Sample Data'!K130&gt;0),'Test Sample Data'!K130,$B$1),"")</f>
        <v/>
      </c>
      <c r="L131" s="60" t="str">
        <f>IF(SUM('Test Sample Data'!L$3:L$98)&gt;10,IF(AND(ISNUMBER('Test Sample Data'!L130),'Test Sample Data'!L130&lt;$B$1, 'Test Sample Data'!L130&gt;0),'Test Sample Data'!L130,$B$1),"")</f>
        <v/>
      </c>
      <c r="M131" s="60" t="str">
        <f>IF(SUM('Test Sample Data'!M$3:M$98)&gt;10,IF(AND(ISNUMBER('Test Sample Data'!M130),'Test Sample Data'!M130&lt;$B$1, 'Test Sample Data'!M130&gt;0),'Test Sample Data'!M130,$B$1),"")</f>
        <v/>
      </c>
      <c r="N131" s="60" t="str">
        <f>'Gene Table'!D130</f>
        <v>NM_021141</v>
      </c>
      <c r="O131" s="57" t="s">
        <v>1774</v>
      </c>
      <c r="P131" s="60">
        <f>IF(SUM('Control Sample Data'!D$3:D$98)&gt;10,IF(AND(ISNUMBER('Control Sample Data'!D130),'Control Sample Data'!D130&lt;$B$1, 'Control Sample Data'!D130&gt;0),'Control Sample Data'!D130,$B$1),"")</f>
        <v>27.58</v>
      </c>
      <c r="Q131" s="60">
        <f>IF(SUM('Control Sample Data'!E$3:E$98)&gt;10,IF(AND(ISNUMBER('Control Sample Data'!E130),'Control Sample Data'!E130&lt;$B$1, 'Control Sample Data'!E130&gt;0),'Control Sample Data'!E130,$B$1),"")</f>
        <v>27.54</v>
      </c>
      <c r="R131" s="60">
        <f>IF(SUM('Control Sample Data'!F$3:F$98)&gt;10,IF(AND(ISNUMBER('Control Sample Data'!F130),'Control Sample Data'!F130&lt;$B$1, 'Control Sample Data'!F130&gt;0),'Control Sample Data'!F130,$B$1),"")</f>
        <v>27.65</v>
      </c>
      <c r="S131" s="60" t="str">
        <f>IF(SUM('Control Sample Data'!G$3:G$98)&gt;10,IF(AND(ISNUMBER('Control Sample Data'!G130),'Control Sample Data'!G130&lt;$B$1, 'Control Sample Data'!G130&gt;0),'Control Sample Data'!G130,$B$1),"")</f>
        <v/>
      </c>
      <c r="T131" s="60" t="str">
        <f>IF(SUM('Control Sample Data'!H$3:H$98)&gt;10,IF(AND(ISNUMBER('Control Sample Data'!H130),'Control Sample Data'!H130&lt;$B$1, 'Control Sample Data'!H130&gt;0),'Control Sample Data'!H130,$B$1),"")</f>
        <v/>
      </c>
      <c r="U131" s="60" t="str">
        <f>IF(SUM('Control Sample Data'!I$3:I$98)&gt;10,IF(AND(ISNUMBER('Control Sample Data'!I130),'Control Sample Data'!I130&lt;$B$1, 'Control Sample Data'!I130&gt;0),'Control Sample Data'!I130,$B$1),"")</f>
        <v/>
      </c>
      <c r="V131" s="60" t="str">
        <f>IF(SUM('Control Sample Data'!J$3:J$98)&gt;10,IF(AND(ISNUMBER('Control Sample Data'!J130),'Control Sample Data'!J130&lt;$B$1, 'Control Sample Data'!J130&gt;0),'Control Sample Data'!J130,$B$1),"")</f>
        <v/>
      </c>
      <c r="W131" s="60" t="str">
        <f>IF(SUM('Control Sample Data'!K$3:K$98)&gt;10,IF(AND(ISNUMBER('Control Sample Data'!K130),'Control Sample Data'!K130&lt;$B$1, 'Control Sample Data'!K130&gt;0),'Control Sample Data'!K130,$B$1),"")</f>
        <v/>
      </c>
      <c r="X131" s="60" t="str">
        <f>IF(SUM('Control Sample Data'!L$3:L$98)&gt;10,IF(AND(ISNUMBER('Control Sample Data'!L130),'Control Sample Data'!L130&lt;$B$1, 'Control Sample Data'!L130&gt;0),'Control Sample Data'!L130,$B$1),"")</f>
        <v/>
      </c>
      <c r="Y131" s="60" t="str">
        <f>IF(SUM('Control Sample Data'!M$3:M$98)&gt;10,IF(AND(ISNUMBER('Control Sample Data'!M130),'Control Sample Data'!M130&lt;$B$1, 'Control Sample Data'!M130&gt;0),'Control Sample Data'!M130,$B$1),"")</f>
        <v/>
      </c>
      <c r="AT131" s="74">
        <f t="shared" si="106"/>
        <v>0.70166666666666799</v>
      </c>
      <c r="AU131" s="74">
        <f t="shared" si="107"/>
        <v>0.77333333333332988</v>
      </c>
      <c r="AV131" s="74">
        <f t="shared" si="108"/>
        <v>0.54666666666666686</v>
      </c>
      <c r="AW131" s="74" t="str">
        <f t="shared" si="109"/>
        <v/>
      </c>
      <c r="AX131" s="74" t="str">
        <f t="shared" si="110"/>
        <v/>
      </c>
      <c r="AY131" s="74" t="str">
        <f t="shared" si="111"/>
        <v/>
      </c>
      <c r="AZ131" s="74" t="str">
        <f t="shared" si="112"/>
        <v/>
      </c>
      <c r="BA131" s="74" t="str">
        <f t="shared" si="113"/>
        <v/>
      </c>
      <c r="BB131" s="74" t="str">
        <f t="shared" si="114"/>
        <v/>
      </c>
      <c r="BC131" s="74" t="str">
        <f t="shared" si="115"/>
        <v/>
      </c>
      <c r="BD131" s="74">
        <f t="shared" si="117"/>
        <v>3.803333333333331</v>
      </c>
      <c r="BE131" s="74">
        <f t="shared" si="118"/>
        <v>3.2316666666666656</v>
      </c>
      <c r="BF131" s="74">
        <f t="shared" si="119"/>
        <v>3.2449999999999974</v>
      </c>
      <c r="BG131" s="74" t="str">
        <f t="shared" si="120"/>
        <v/>
      </c>
      <c r="BH131" s="74" t="str">
        <f t="shared" si="121"/>
        <v/>
      </c>
      <c r="BI131" s="74" t="str">
        <f t="shared" si="122"/>
        <v/>
      </c>
      <c r="BJ131" s="74" t="str">
        <f t="shared" si="123"/>
        <v/>
      </c>
      <c r="BK131" s="74" t="str">
        <f t="shared" si="124"/>
        <v/>
      </c>
      <c r="BL131" s="74" t="str">
        <f t="shared" si="125"/>
        <v/>
      </c>
      <c r="BM131" s="74" t="str">
        <f t="shared" si="126"/>
        <v/>
      </c>
      <c r="BN131" s="62">
        <f t="shared" si="127"/>
        <v>0.6738888888888882</v>
      </c>
      <c r="BO131" s="62">
        <f t="shared" si="128"/>
        <v>3.4266666666666645</v>
      </c>
      <c r="BP131" s="9">
        <f t="shared" si="86"/>
        <v>0.61486148038396071</v>
      </c>
      <c r="BQ131" s="9">
        <f t="shared" si="87"/>
        <v>0.5850641266030584</v>
      </c>
      <c r="BR131" s="9">
        <f t="shared" si="88"/>
        <v>0.68460006447559585</v>
      </c>
      <c r="BS131" s="9" t="str">
        <f t="shared" si="89"/>
        <v/>
      </c>
      <c r="BT131" s="9" t="str">
        <f t="shared" si="90"/>
        <v/>
      </c>
      <c r="BU131" s="9" t="str">
        <f t="shared" si="91"/>
        <v/>
      </c>
      <c r="BV131" s="9" t="str">
        <f t="shared" si="92"/>
        <v/>
      </c>
      <c r="BW131" s="9" t="str">
        <f t="shared" si="93"/>
        <v/>
      </c>
      <c r="BX131" s="9" t="str">
        <f t="shared" si="94"/>
        <v/>
      </c>
      <c r="BY131" s="9" t="str">
        <f t="shared" si="95"/>
        <v/>
      </c>
      <c r="BZ131" s="9">
        <f t="shared" si="96"/>
        <v>7.162796012312532E-2</v>
      </c>
      <c r="CA131" s="9">
        <f t="shared" si="97"/>
        <v>0.10645630725706563</v>
      </c>
      <c r="CB131" s="9">
        <f t="shared" si="98"/>
        <v>0.10547697451625244</v>
      </c>
      <c r="CC131" s="9" t="str">
        <f t="shared" si="99"/>
        <v/>
      </c>
      <c r="CD131" s="9" t="str">
        <f t="shared" si="100"/>
        <v/>
      </c>
      <c r="CE131" s="9" t="str">
        <f t="shared" si="101"/>
        <v/>
      </c>
      <c r="CF131" s="9" t="str">
        <f t="shared" si="102"/>
        <v/>
      </c>
      <c r="CG131" s="9" t="str">
        <f t="shared" si="103"/>
        <v/>
      </c>
      <c r="CH131" s="9" t="str">
        <f t="shared" si="104"/>
        <v/>
      </c>
      <c r="CI131" s="9" t="str">
        <f t="shared" si="105"/>
        <v/>
      </c>
    </row>
    <row r="132" spans="1:87">
      <c r="A132" s="188"/>
      <c r="B132" s="57" t="str">
        <f>IF('Gene Table'!D131="","",'Gene Table'!D131)</f>
        <v>NM_003401</v>
      </c>
      <c r="C132" s="57" t="s">
        <v>1775</v>
      </c>
      <c r="D132" s="60">
        <f>IF(SUM('Test Sample Data'!D$3:D$98)&gt;10,IF(AND(ISNUMBER('Test Sample Data'!D131),'Test Sample Data'!D131&lt;$B$1, 'Test Sample Data'!D131&gt;0),'Test Sample Data'!D131,$B$1),"")</f>
        <v>24.37</v>
      </c>
      <c r="E132" s="60">
        <f>IF(SUM('Test Sample Data'!E$3:E$98)&gt;10,IF(AND(ISNUMBER('Test Sample Data'!E131),'Test Sample Data'!E131&lt;$B$1, 'Test Sample Data'!E131&gt;0),'Test Sample Data'!E131,$B$1),"")</f>
        <v>24.51</v>
      </c>
      <c r="F132" s="60">
        <f>IF(SUM('Test Sample Data'!F$3:F$98)&gt;10,IF(AND(ISNUMBER('Test Sample Data'!F131),'Test Sample Data'!F131&lt;$B$1, 'Test Sample Data'!F131&gt;0),'Test Sample Data'!F131,$B$1),"")</f>
        <v>24.51</v>
      </c>
      <c r="G132" s="60" t="str">
        <f>IF(SUM('Test Sample Data'!G$3:G$98)&gt;10,IF(AND(ISNUMBER('Test Sample Data'!G131),'Test Sample Data'!G131&lt;$B$1, 'Test Sample Data'!G131&gt;0),'Test Sample Data'!G131,$B$1),"")</f>
        <v/>
      </c>
      <c r="H132" s="60" t="str">
        <f>IF(SUM('Test Sample Data'!H$3:H$98)&gt;10,IF(AND(ISNUMBER('Test Sample Data'!H131),'Test Sample Data'!H131&lt;$B$1, 'Test Sample Data'!H131&gt;0),'Test Sample Data'!H131,$B$1),"")</f>
        <v/>
      </c>
      <c r="I132" s="60" t="str">
        <f>IF(SUM('Test Sample Data'!I$3:I$98)&gt;10,IF(AND(ISNUMBER('Test Sample Data'!I131),'Test Sample Data'!I131&lt;$B$1, 'Test Sample Data'!I131&gt;0),'Test Sample Data'!I131,$B$1),"")</f>
        <v/>
      </c>
      <c r="J132" s="60" t="str">
        <f>IF(SUM('Test Sample Data'!J$3:J$98)&gt;10,IF(AND(ISNUMBER('Test Sample Data'!J131),'Test Sample Data'!J131&lt;$B$1, 'Test Sample Data'!J131&gt;0),'Test Sample Data'!J131,$B$1),"")</f>
        <v/>
      </c>
      <c r="K132" s="60" t="str">
        <f>IF(SUM('Test Sample Data'!K$3:K$98)&gt;10,IF(AND(ISNUMBER('Test Sample Data'!K131),'Test Sample Data'!K131&lt;$B$1, 'Test Sample Data'!K131&gt;0),'Test Sample Data'!K131,$B$1),"")</f>
        <v/>
      </c>
      <c r="L132" s="60" t="str">
        <f>IF(SUM('Test Sample Data'!L$3:L$98)&gt;10,IF(AND(ISNUMBER('Test Sample Data'!L131),'Test Sample Data'!L131&lt;$B$1, 'Test Sample Data'!L131&gt;0),'Test Sample Data'!L131,$B$1),"")</f>
        <v/>
      </c>
      <c r="M132" s="60" t="str">
        <f>IF(SUM('Test Sample Data'!M$3:M$98)&gt;10,IF(AND(ISNUMBER('Test Sample Data'!M131),'Test Sample Data'!M131&lt;$B$1, 'Test Sample Data'!M131&gt;0),'Test Sample Data'!M131,$B$1),"")</f>
        <v/>
      </c>
      <c r="N132" s="60" t="str">
        <f>'Gene Table'!D131</f>
        <v>NM_003401</v>
      </c>
      <c r="O132" s="57" t="s">
        <v>1775</v>
      </c>
      <c r="P132" s="60">
        <f>IF(SUM('Control Sample Data'!D$3:D$98)&gt;10,IF(AND(ISNUMBER('Control Sample Data'!D131),'Control Sample Data'!D131&lt;$B$1, 'Control Sample Data'!D131&gt;0),'Control Sample Data'!D131,$B$1),"")</f>
        <v>26.96</v>
      </c>
      <c r="Q132" s="60">
        <f>IF(SUM('Control Sample Data'!E$3:E$98)&gt;10,IF(AND(ISNUMBER('Control Sample Data'!E131),'Control Sample Data'!E131&lt;$B$1, 'Control Sample Data'!E131&gt;0),'Control Sample Data'!E131,$B$1),"")</f>
        <v>27.19</v>
      </c>
      <c r="R132" s="60">
        <f>IF(SUM('Control Sample Data'!F$3:F$98)&gt;10,IF(AND(ISNUMBER('Control Sample Data'!F131),'Control Sample Data'!F131&lt;$B$1, 'Control Sample Data'!F131&gt;0),'Control Sample Data'!F131,$B$1),"")</f>
        <v>27.2</v>
      </c>
      <c r="S132" s="60" t="str">
        <f>IF(SUM('Control Sample Data'!G$3:G$98)&gt;10,IF(AND(ISNUMBER('Control Sample Data'!G131),'Control Sample Data'!G131&lt;$B$1, 'Control Sample Data'!G131&gt;0),'Control Sample Data'!G131,$B$1),"")</f>
        <v/>
      </c>
      <c r="T132" s="60" t="str">
        <f>IF(SUM('Control Sample Data'!H$3:H$98)&gt;10,IF(AND(ISNUMBER('Control Sample Data'!H131),'Control Sample Data'!H131&lt;$B$1, 'Control Sample Data'!H131&gt;0),'Control Sample Data'!H131,$B$1),"")</f>
        <v/>
      </c>
      <c r="U132" s="60" t="str">
        <f>IF(SUM('Control Sample Data'!I$3:I$98)&gt;10,IF(AND(ISNUMBER('Control Sample Data'!I131),'Control Sample Data'!I131&lt;$B$1, 'Control Sample Data'!I131&gt;0),'Control Sample Data'!I131,$B$1),"")</f>
        <v/>
      </c>
      <c r="V132" s="60" t="str">
        <f>IF(SUM('Control Sample Data'!J$3:J$98)&gt;10,IF(AND(ISNUMBER('Control Sample Data'!J131),'Control Sample Data'!J131&lt;$B$1, 'Control Sample Data'!J131&gt;0),'Control Sample Data'!J131,$B$1),"")</f>
        <v/>
      </c>
      <c r="W132" s="60" t="str">
        <f>IF(SUM('Control Sample Data'!K$3:K$98)&gt;10,IF(AND(ISNUMBER('Control Sample Data'!K131),'Control Sample Data'!K131&lt;$B$1, 'Control Sample Data'!K131&gt;0),'Control Sample Data'!K131,$B$1),"")</f>
        <v/>
      </c>
      <c r="X132" s="60" t="str">
        <f>IF(SUM('Control Sample Data'!L$3:L$98)&gt;10,IF(AND(ISNUMBER('Control Sample Data'!L131),'Control Sample Data'!L131&lt;$B$1, 'Control Sample Data'!L131&gt;0),'Control Sample Data'!L131,$B$1),"")</f>
        <v/>
      </c>
      <c r="Y132" s="60" t="str">
        <f>IF(SUM('Control Sample Data'!M$3:M$98)&gt;10,IF(AND(ISNUMBER('Control Sample Data'!M131),'Control Sample Data'!M131&lt;$B$1, 'Control Sample Data'!M131&gt;0),'Control Sample Data'!M131,$B$1),"")</f>
        <v/>
      </c>
      <c r="AT132" s="74">
        <f t="shared" ref="AT132:AT163" si="130">IF(ISERROR(D132-Z$122),"",D132-Z$122)</f>
        <v>0.85166666666667012</v>
      </c>
      <c r="AU132" s="74">
        <f t="shared" ref="AU132:AU163" si="131">IF(ISERROR(E132-AA$122),"",E132-AA$122)</f>
        <v>0.90333333333333243</v>
      </c>
      <c r="AV132" s="74">
        <f t="shared" ref="AV132:AV163" si="132">IF(ISERROR(F132-AB$122),"",F132-AB$122)</f>
        <v>0.88666666666666671</v>
      </c>
      <c r="AW132" s="74" t="str">
        <f t="shared" ref="AW132:AW163" si="133">IF(ISERROR(G132-AC$122),"",G132-AC$122)</f>
        <v/>
      </c>
      <c r="AX132" s="74" t="str">
        <f t="shared" ref="AX132:AX163" si="134">IF(ISERROR(H132-AD$122),"",H132-AD$122)</f>
        <v/>
      </c>
      <c r="AY132" s="74" t="str">
        <f t="shared" ref="AY132:AY163" si="135">IF(ISERROR(I132-AE$122),"",I132-AE$122)</f>
        <v/>
      </c>
      <c r="AZ132" s="74" t="str">
        <f t="shared" ref="AZ132:AZ163" si="136">IF(ISERROR(J132-AF$122),"",J132-AF$122)</f>
        <v/>
      </c>
      <c r="BA132" s="74" t="str">
        <f t="shared" ref="BA132:BA163" si="137">IF(ISERROR(K132-AG$122),"",K132-AG$122)</f>
        <v/>
      </c>
      <c r="BB132" s="74" t="str">
        <f t="shared" ref="BB132:BB163" si="138">IF(ISERROR(L132-AH$122),"",L132-AH$122)</f>
        <v/>
      </c>
      <c r="BC132" s="74" t="str">
        <f t="shared" ref="BC132:BC163" si="139">IF(ISERROR(M132-AI$122),"",M132-AI$122)</f>
        <v/>
      </c>
      <c r="BD132" s="74">
        <f t="shared" si="117"/>
        <v>3.1833333333333336</v>
      </c>
      <c r="BE132" s="74">
        <f t="shared" si="118"/>
        <v>2.8816666666666677</v>
      </c>
      <c r="BF132" s="74">
        <f t="shared" si="119"/>
        <v>2.7949999999999982</v>
      </c>
      <c r="BG132" s="74" t="str">
        <f t="shared" si="120"/>
        <v/>
      </c>
      <c r="BH132" s="74" t="str">
        <f t="shared" si="121"/>
        <v/>
      </c>
      <c r="BI132" s="74" t="str">
        <f t="shared" si="122"/>
        <v/>
      </c>
      <c r="BJ132" s="74" t="str">
        <f t="shared" si="123"/>
        <v/>
      </c>
      <c r="BK132" s="74" t="str">
        <f t="shared" si="124"/>
        <v/>
      </c>
      <c r="BL132" s="74" t="str">
        <f t="shared" si="125"/>
        <v/>
      </c>
      <c r="BM132" s="74" t="str">
        <f t="shared" si="126"/>
        <v/>
      </c>
      <c r="BN132" s="62">
        <f t="shared" si="127"/>
        <v>0.88055555555555642</v>
      </c>
      <c r="BO132" s="62">
        <f t="shared" si="128"/>
        <v>2.9533333333333331</v>
      </c>
      <c r="BP132" s="9">
        <f t="shared" si="86"/>
        <v>0.55414419363762379</v>
      </c>
      <c r="BQ132" s="9">
        <f t="shared" si="87"/>
        <v>0.53464999929086965</v>
      </c>
      <c r="BR132" s="9">
        <f t="shared" si="88"/>
        <v>0.54086233304005238</v>
      </c>
      <c r="BS132" s="9" t="str">
        <f t="shared" si="89"/>
        <v/>
      </c>
      <c r="BT132" s="9" t="str">
        <f t="shared" si="90"/>
        <v/>
      </c>
      <c r="BU132" s="9" t="str">
        <f t="shared" si="91"/>
        <v/>
      </c>
      <c r="BV132" s="9" t="str">
        <f t="shared" si="92"/>
        <v/>
      </c>
      <c r="BW132" s="9" t="str">
        <f t="shared" si="93"/>
        <v/>
      </c>
      <c r="BX132" s="9" t="str">
        <f t="shared" si="94"/>
        <v/>
      </c>
      <c r="BY132" s="9" t="str">
        <f t="shared" si="95"/>
        <v/>
      </c>
      <c r="BZ132" s="9">
        <f t="shared" si="96"/>
        <v>0.11008323419951856</v>
      </c>
      <c r="CA132" s="9">
        <f t="shared" si="97"/>
        <v>0.13568501775965749</v>
      </c>
      <c r="CB132" s="9">
        <f t="shared" si="98"/>
        <v>0.14408579334985824</v>
      </c>
      <c r="CC132" s="9" t="str">
        <f t="shared" si="99"/>
        <v/>
      </c>
      <c r="CD132" s="9" t="str">
        <f t="shared" si="100"/>
        <v/>
      </c>
      <c r="CE132" s="9" t="str">
        <f t="shared" si="101"/>
        <v/>
      </c>
      <c r="CF132" s="9" t="str">
        <f t="shared" si="102"/>
        <v/>
      </c>
      <c r="CG132" s="9" t="str">
        <f t="shared" si="103"/>
        <v/>
      </c>
      <c r="CH132" s="9" t="str">
        <f t="shared" si="104"/>
        <v/>
      </c>
      <c r="CI132" s="9" t="str">
        <f t="shared" si="105"/>
        <v/>
      </c>
    </row>
    <row r="133" spans="1:87">
      <c r="A133" s="188"/>
      <c r="B133" s="57" t="str">
        <f>IF('Gene Table'!D132="","",'Gene Table'!D132)</f>
        <v>NM_001017415</v>
      </c>
      <c r="C133" s="57" t="s">
        <v>1776</v>
      </c>
      <c r="D133" s="60">
        <f>IF(SUM('Test Sample Data'!D$3:D$98)&gt;10,IF(AND(ISNUMBER('Test Sample Data'!D132),'Test Sample Data'!D132&lt;$B$1, 'Test Sample Data'!D132&gt;0),'Test Sample Data'!D132,$B$1),"")</f>
        <v>25.34</v>
      </c>
      <c r="E133" s="60">
        <f>IF(SUM('Test Sample Data'!E$3:E$98)&gt;10,IF(AND(ISNUMBER('Test Sample Data'!E132),'Test Sample Data'!E132&lt;$B$1, 'Test Sample Data'!E132&gt;0),'Test Sample Data'!E132,$B$1),"")</f>
        <v>25.5</v>
      </c>
      <c r="F133" s="60">
        <f>IF(SUM('Test Sample Data'!F$3:F$98)&gt;10,IF(AND(ISNUMBER('Test Sample Data'!F132),'Test Sample Data'!F132&lt;$B$1, 'Test Sample Data'!F132&gt;0),'Test Sample Data'!F132,$B$1),"")</f>
        <v>25.48</v>
      </c>
      <c r="G133" s="60" t="str">
        <f>IF(SUM('Test Sample Data'!G$3:G$98)&gt;10,IF(AND(ISNUMBER('Test Sample Data'!G132),'Test Sample Data'!G132&lt;$B$1, 'Test Sample Data'!G132&gt;0),'Test Sample Data'!G132,$B$1),"")</f>
        <v/>
      </c>
      <c r="H133" s="60" t="str">
        <f>IF(SUM('Test Sample Data'!H$3:H$98)&gt;10,IF(AND(ISNUMBER('Test Sample Data'!H132),'Test Sample Data'!H132&lt;$B$1, 'Test Sample Data'!H132&gt;0),'Test Sample Data'!H132,$B$1),"")</f>
        <v/>
      </c>
      <c r="I133" s="60" t="str">
        <f>IF(SUM('Test Sample Data'!I$3:I$98)&gt;10,IF(AND(ISNUMBER('Test Sample Data'!I132),'Test Sample Data'!I132&lt;$B$1, 'Test Sample Data'!I132&gt;0),'Test Sample Data'!I132,$B$1),"")</f>
        <v/>
      </c>
      <c r="J133" s="60" t="str">
        <f>IF(SUM('Test Sample Data'!J$3:J$98)&gt;10,IF(AND(ISNUMBER('Test Sample Data'!J132),'Test Sample Data'!J132&lt;$B$1, 'Test Sample Data'!J132&gt;0),'Test Sample Data'!J132,$B$1),"")</f>
        <v/>
      </c>
      <c r="K133" s="60" t="str">
        <f>IF(SUM('Test Sample Data'!K$3:K$98)&gt;10,IF(AND(ISNUMBER('Test Sample Data'!K132),'Test Sample Data'!K132&lt;$B$1, 'Test Sample Data'!K132&gt;0),'Test Sample Data'!K132,$B$1),"")</f>
        <v/>
      </c>
      <c r="L133" s="60" t="str">
        <f>IF(SUM('Test Sample Data'!L$3:L$98)&gt;10,IF(AND(ISNUMBER('Test Sample Data'!L132),'Test Sample Data'!L132&lt;$B$1, 'Test Sample Data'!L132&gt;0),'Test Sample Data'!L132,$B$1),"")</f>
        <v/>
      </c>
      <c r="M133" s="60" t="str">
        <f>IF(SUM('Test Sample Data'!M$3:M$98)&gt;10,IF(AND(ISNUMBER('Test Sample Data'!M132),'Test Sample Data'!M132&lt;$B$1, 'Test Sample Data'!M132&gt;0),'Test Sample Data'!M132,$B$1),"")</f>
        <v/>
      </c>
      <c r="N133" s="60" t="str">
        <f>'Gene Table'!D132</f>
        <v>NM_001017415</v>
      </c>
      <c r="O133" s="57" t="s">
        <v>1776</v>
      </c>
      <c r="P133" s="60">
        <f>IF(SUM('Control Sample Data'!D$3:D$98)&gt;10,IF(AND(ISNUMBER('Control Sample Data'!D132),'Control Sample Data'!D132&lt;$B$1, 'Control Sample Data'!D132&gt;0),'Control Sample Data'!D132,$B$1),"")</f>
        <v>29.42</v>
      </c>
      <c r="Q133" s="60">
        <f>IF(SUM('Control Sample Data'!E$3:E$98)&gt;10,IF(AND(ISNUMBER('Control Sample Data'!E132),'Control Sample Data'!E132&lt;$B$1, 'Control Sample Data'!E132&gt;0),'Control Sample Data'!E132,$B$1),"")</f>
        <v>29.52</v>
      </c>
      <c r="R133" s="60">
        <f>IF(SUM('Control Sample Data'!F$3:F$98)&gt;10,IF(AND(ISNUMBER('Control Sample Data'!F132),'Control Sample Data'!F132&lt;$B$1, 'Control Sample Data'!F132&gt;0),'Control Sample Data'!F132,$B$1),"")</f>
        <v>29.55</v>
      </c>
      <c r="S133" s="60" t="str">
        <f>IF(SUM('Control Sample Data'!G$3:G$98)&gt;10,IF(AND(ISNUMBER('Control Sample Data'!G132),'Control Sample Data'!G132&lt;$B$1, 'Control Sample Data'!G132&gt;0),'Control Sample Data'!G132,$B$1),"")</f>
        <v/>
      </c>
      <c r="T133" s="60" t="str">
        <f>IF(SUM('Control Sample Data'!H$3:H$98)&gt;10,IF(AND(ISNUMBER('Control Sample Data'!H132),'Control Sample Data'!H132&lt;$B$1, 'Control Sample Data'!H132&gt;0),'Control Sample Data'!H132,$B$1),"")</f>
        <v/>
      </c>
      <c r="U133" s="60" t="str">
        <f>IF(SUM('Control Sample Data'!I$3:I$98)&gt;10,IF(AND(ISNUMBER('Control Sample Data'!I132),'Control Sample Data'!I132&lt;$B$1, 'Control Sample Data'!I132&gt;0),'Control Sample Data'!I132,$B$1),"")</f>
        <v/>
      </c>
      <c r="V133" s="60" t="str">
        <f>IF(SUM('Control Sample Data'!J$3:J$98)&gt;10,IF(AND(ISNUMBER('Control Sample Data'!J132),'Control Sample Data'!J132&lt;$B$1, 'Control Sample Data'!J132&gt;0),'Control Sample Data'!J132,$B$1),"")</f>
        <v/>
      </c>
      <c r="W133" s="60" t="str">
        <f>IF(SUM('Control Sample Data'!K$3:K$98)&gt;10,IF(AND(ISNUMBER('Control Sample Data'!K132),'Control Sample Data'!K132&lt;$B$1, 'Control Sample Data'!K132&gt;0),'Control Sample Data'!K132,$B$1),"")</f>
        <v/>
      </c>
      <c r="X133" s="60" t="str">
        <f>IF(SUM('Control Sample Data'!L$3:L$98)&gt;10,IF(AND(ISNUMBER('Control Sample Data'!L132),'Control Sample Data'!L132&lt;$B$1, 'Control Sample Data'!L132&gt;0),'Control Sample Data'!L132,$B$1),"")</f>
        <v/>
      </c>
      <c r="Y133" s="60" t="str">
        <f>IF(SUM('Control Sample Data'!M$3:M$98)&gt;10,IF(AND(ISNUMBER('Control Sample Data'!M132),'Control Sample Data'!M132&lt;$B$1, 'Control Sample Data'!M132&gt;0),'Control Sample Data'!M132,$B$1),"")</f>
        <v/>
      </c>
      <c r="AT133" s="74">
        <f t="shared" si="130"/>
        <v>1.821666666666669</v>
      </c>
      <c r="AU133" s="74">
        <f t="shared" si="131"/>
        <v>1.8933333333333309</v>
      </c>
      <c r="AV133" s="74">
        <f t="shared" si="132"/>
        <v>1.8566666666666656</v>
      </c>
      <c r="AW133" s="74" t="str">
        <f t="shared" si="133"/>
        <v/>
      </c>
      <c r="AX133" s="74" t="str">
        <f t="shared" si="134"/>
        <v/>
      </c>
      <c r="AY133" s="74" t="str">
        <f t="shared" si="135"/>
        <v/>
      </c>
      <c r="AZ133" s="74" t="str">
        <f t="shared" si="136"/>
        <v/>
      </c>
      <c r="BA133" s="74" t="str">
        <f t="shared" si="137"/>
        <v/>
      </c>
      <c r="BB133" s="74" t="str">
        <f t="shared" si="138"/>
        <v/>
      </c>
      <c r="BC133" s="74" t="str">
        <f t="shared" si="139"/>
        <v/>
      </c>
      <c r="BD133" s="74">
        <f t="shared" si="117"/>
        <v>5.6433333333333344</v>
      </c>
      <c r="BE133" s="74">
        <f t="shared" si="118"/>
        <v>5.211666666666666</v>
      </c>
      <c r="BF133" s="74">
        <f t="shared" si="119"/>
        <v>5.1449999999999996</v>
      </c>
      <c r="BG133" s="74" t="str">
        <f t="shared" si="120"/>
        <v/>
      </c>
      <c r="BH133" s="74" t="str">
        <f t="shared" si="121"/>
        <v/>
      </c>
      <c r="BI133" s="74" t="str">
        <f t="shared" si="122"/>
        <v/>
      </c>
      <c r="BJ133" s="74" t="str">
        <f t="shared" si="123"/>
        <v/>
      </c>
      <c r="BK133" s="74" t="str">
        <f t="shared" si="124"/>
        <v/>
      </c>
      <c r="BL133" s="74" t="str">
        <f t="shared" si="125"/>
        <v/>
      </c>
      <c r="BM133" s="74" t="str">
        <f t="shared" si="126"/>
        <v/>
      </c>
      <c r="BN133" s="62">
        <f t="shared" si="127"/>
        <v>1.8572222222222219</v>
      </c>
      <c r="BO133" s="62">
        <f t="shared" si="128"/>
        <v>5.333333333333333</v>
      </c>
      <c r="BP133" s="9">
        <f t="shared" ref="BP133:BP195" si="140">IF(ISNUMBER(AT133), POWER(2, -AT133), "")</f>
        <v>0.28289397054712462</v>
      </c>
      <c r="BQ133" s="9">
        <f t="shared" ref="BQ133:BQ195" si="141">IF(ISNUMBER(AU133), POWER(2, -AU133), "")</f>
        <v>0.26918439206188127</v>
      </c>
      <c r="BR133" s="9">
        <f t="shared" ref="BR133:BR195" si="142">IF(ISNUMBER(AV133), POWER(2, -AV133), "")</f>
        <v>0.2761135001860881</v>
      </c>
      <c r="BS133" s="9" t="str">
        <f t="shared" ref="BS133:BS195" si="143">IF(ISNUMBER(AW133), POWER(2, -AW133), "")</f>
        <v/>
      </c>
      <c r="BT133" s="9" t="str">
        <f t="shared" ref="BT133:BT195" si="144">IF(ISNUMBER(AX133), POWER(2, -AX133), "")</f>
        <v/>
      </c>
      <c r="BU133" s="9" t="str">
        <f t="shared" ref="BU133:BU195" si="145">IF(ISNUMBER(AY133), POWER(2, -AY133), "")</f>
        <v/>
      </c>
      <c r="BV133" s="9" t="str">
        <f t="shared" ref="BV133:BV195" si="146">IF(ISNUMBER(AZ133), POWER(2, -AZ133), "")</f>
        <v/>
      </c>
      <c r="BW133" s="9" t="str">
        <f t="shared" ref="BW133:BW195" si="147">IF(ISNUMBER(BA133), POWER(2, -BA133), "")</f>
        <v/>
      </c>
      <c r="BX133" s="9" t="str">
        <f t="shared" ref="BX133:BX195" si="148">IF(ISNUMBER(BB133), POWER(2, -BB133), "")</f>
        <v/>
      </c>
      <c r="BY133" s="9" t="str">
        <f t="shared" ref="BY133:BY195" si="149">IF(ISNUMBER(BC133), POWER(2, -BC133), "")</f>
        <v/>
      </c>
      <c r="BZ133" s="9">
        <f t="shared" ref="BZ133:BZ195" si="150">IF(ISNUMBER(BD133), POWER(2, -BD133), "")</f>
        <v>2.0007249642979404E-2</v>
      </c>
      <c r="CA133" s="9">
        <f t="shared" ref="CA133:CA195" si="151">IF(ISNUMBER(BE133), POWER(2, -BE133), "")</f>
        <v>2.6985595481685443E-2</v>
      </c>
      <c r="CB133" s="9">
        <f t="shared" ref="CB133:CB195" si="152">IF(ISNUMBER(BF133), POWER(2, -BF133), "")</f>
        <v>2.8261855548784017E-2</v>
      </c>
      <c r="CC133" s="9" t="str">
        <f t="shared" ref="CC133:CC195" si="153">IF(ISNUMBER(BG133), POWER(2, -BG133), "")</f>
        <v/>
      </c>
      <c r="CD133" s="9" t="str">
        <f t="shared" ref="CD133:CD195" si="154">IF(ISNUMBER(BH133), POWER(2, -BH133), "")</f>
        <v/>
      </c>
      <c r="CE133" s="9" t="str">
        <f t="shared" ref="CE133:CE195" si="155">IF(ISNUMBER(BI133), POWER(2, -BI133), "")</f>
        <v/>
      </c>
      <c r="CF133" s="9" t="str">
        <f t="shared" ref="CF133:CF195" si="156">IF(ISNUMBER(BJ133), POWER(2, -BJ133), "")</f>
        <v/>
      </c>
      <c r="CG133" s="9" t="str">
        <f t="shared" ref="CG133:CG195" si="157">IF(ISNUMBER(BK133), POWER(2, -BK133), "")</f>
        <v/>
      </c>
      <c r="CH133" s="9" t="str">
        <f t="shared" ref="CH133:CH195" si="158">IF(ISNUMBER(BL133), POWER(2, -BL133), "")</f>
        <v/>
      </c>
      <c r="CI133" s="9" t="str">
        <f t="shared" ref="CI133:CI195" si="159">IF(ISNUMBER(BM133), POWER(2, -BM133), "")</f>
        <v/>
      </c>
    </row>
    <row r="134" spans="1:87">
      <c r="A134" s="188"/>
      <c r="B134" s="57" t="str">
        <f>IF('Gene Table'!D133="","",'Gene Table'!D133)</f>
        <v>NM_000373</v>
      </c>
      <c r="C134" s="57" t="s">
        <v>1777</v>
      </c>
      <c r="D134" s="60">
        <f>IF(SUM('Test Sample Data'!D$3:D$98)&gt;10,IF(AND(ISNUMBER('Test Sample Data'!D133),'Test Sample Data'!D133&lt;$B$1, 'Test Sample Data'!D133&gt;0),'Test Sample Data'!D133,$B$1),"")</f>
        <v>27.12</v>
      </c>
      <c r="E134" s="60">
        <f>IF(SUM('Test Sample Data'!E$3:E$98)&gt;10,IF(AND(ISNUMBER('Test Sample Data'!E133),'Test Sample Data'!E133&lt;$B$1, 'Test Sample Data'!E133&gt;0),'Test Sample Data'!E133,$B$1),"")</f>
        <v>27.15</v>
      </c>
      <c r="F134" s="60">
        <f>IF(SUM('Test Sample Data'!F$3:F$98)&gt;10,IF(AND(ISNUMBER('Test Sample Data'!F133),'Test Sample Data'!F133&lt;$B$1, 'Test Sample Data'!F133&gt;0),'Test Sample Data'!F133,$B$1),"")</f>
        <v>27.19</v>
      </c>
      <c r="G134" s="60" t="str">
        <f>IF(SUM('Test Sample Data'!G$3:G$98)&gt;10,IF(AND(ISNUMBER('Test Sample Data'!G133),'Test Sample Data'!G133&lt;$B$1, 'Test Sample Data'!G133&gt;0),'Test Sample Data'!G133,$B$1),"")</f>
        <v/>
      </c>
      <c r="H134" s="60" t="str">
        <f>IF(SUM('Test Sample Data'!H$3:H$98)&gt;10,IF(AND(ISNUMBER('Test Sample Data'!H133),'Test Sample Data'!H133&lt;$B$1, 'Test Sample Data'!H133&gt;0),'Test Sample Data'!H133,$B$1),"")</f>
        <v/>
      </c>
      <c r="I134" s="60" t="str">
        <f>IF(SUM('Test Sample Data'!I$3:I$98)&gt;10,IF(AND(ISNUMBER('Test Sample Data'!I133),'Test Sample Data'!I133&lt;$B$1, 'Test Sample Data'!I133&gt;0),'Test Sample Data'!I133,$B$1),"")</f>
        <v/>
      </c>
      <c r="J134" s="60" t="str">
        <f>IF(SUM('Test Sample Data'!J$3:J$98)&gt;10,IF(AND(ISNUMBER('Test Sample Data'!J133),'Test Sample Data'!J133&lt;$B$1, 'Test Sample Data'!J133&gt;0),'Test Sample Data'!J133,$B$1),"")</f>
        <v/>
      </c>
      <c r="K134" s="60" t="str">
        <f>IF(SUM('Test Sample Data'!K$3:K$98)&gt;10,IF(AND(ISNUMBER('Test Sample Data'!K133),'Test Sample Data'!K133&lt;$B$1, 'Test Sample Data'!K133&gt;0),'Test Sample Data'!K133,$B$1),"")</f>
        <v/>
      </c>
      <c r="L134" s="60" t="str">
        <f>IF(SUM('Test Sample Data'!L$3:L$98)&gt;10,IF(AND(ISNUMBER('Test Sample Data'!L133),'Test Sample Data'!L133&lt;$B$1, 'Test Sample Data'!L133&gt;0),'Test Sample Data'!L133,$B$1),"")</f>
        <v/>
      </c>
      <c r="M134" s="60" t="str">
        <f>IF(SUM('Test Sample Data'!M$3:M$98)&gt;10,IF(AND(ISNUMBER('Test Sample Data'!M133),'Test Sample Data'!M133&lt;$B$1, 'Test Sample Data'!M133&gt;0),'Test Sample Data'!M133,$B$1),"")</f>
        <v/>
      </c>
      <c r="N134" s="60" t="str">
        <f>'Gene Table'!D133</f>
        <v>NM_000373</v>
      </c>
      <c r="O134" s="57" t="s">
        <v>1777</v>
      </c>
      <c r="P134" s="60">
        <f>IF(SUM('Control Sample Data'!D$3:D$98)&gt;10,IF(AND(ISNUMBER('Control Sample Data'!D133),'Control Sample Data'!D133&lt;$B$1, 'Control Sample Data'!D133&gt;0),'Control Sample Data'!D133,$B$1),"")</f>
        <v>26.69</v>
      </c>
      <c r="Q134" s="60">
        <f>IF(SUM('Control Sample Data'!E$3:E$98)&gt;10,IF(AND(ISNUMBER('Control Sample Data'!E133),'Control Sample Data'!E133&lt;$B$1, 'Control Sample Data'!E133&gt;0),'Control Sample Data'!E133,$B$1),"")</f>
        <v>26.96</v>
      </c>
      <c r="R134" s="60">
        <f>IF(SUM('Control Sample Data'!F$3:F$98)&gt;10,IF(AND(ISNUMBER('Control Sample Data'!F133),'Control Sample Data'!F133&lt;$B$1, 'Control Sample Data'!F133&gt;0),'Control Sample Data'!F133,$B$1),"")</f>
        <v>27.01</v>
      </c>
      <c r="S134" s="60" t="str">
        <f>IF(SUM('Control Sample Data'!G$3:G$98)&gt;10,IF(AND(ISNUMBER('Control Sample Data'!G133),'Control Sample Data'!G133&lt;$B$1, 'Control Sample Data'!G133&gt;0),'Control Sample Data'!G133,$B$1),"")</f>
        <v/>
      </c>
      <c r="T134" s="60" t="str">
        <f>IF(SUM('Control Sample Data'!H$3:H$98)&gt;10,IF(AND(ISNUMBER('Control Sample Data'!H133),'Control Sample Data'!H133&lt;$B$1, 'Control Sample Data'!H133&gt;0),'Control Sample Data'!H133,$B$1),"")</f>
        <v/>
      </c>
      <c r="U134" s="60" t="str">
        <f>IF(SUM('Control Sample Data'!I$3:I$98)&gt;10,IF(AND(ISNUMBER('Control Sample Data'!I133),'Control Sample Data'!I133&lt;$B$1, 'Control Sample Data'!I133&gt;0),'Control Sample Data'!I133,$B$1),"")</f>
        <v/>
      </c>
      <c r="V134" s="60" t="str">
        <f>IF(SUM('Control Sample Data'!J$3:J$98)&gt;10,IF(AND(ISNUMBER('Control Sample Data'!J133),'Control Sample Data'!J133&lt;$B$1, 'Control Sample Data'!J133&gt;0),'Control Sample Data'!J133,$B$1),"")</f>
        <v/>
      </c>
      <c r="W134" s="60" t="str">
        <f>IF(SUM('Control Sample Data'!K$3:K$98)&gt;10,IF(AND(ISNUMBER('Control Sample Data'!K133),'Control Sample Data'!K133&lt;$B$1, 'Control Sample Data'!K133&gt;0),'Control Sample Data'!K133,$B$1),"")</f>
        <v/>
      </c>
      <c r="X134" s="60" t="str">
        <f>IF(SUM('Control Sample Data'!L$3:L$98)&gt;10,IF(AND(ISNUMBER('Control Sample Data'!L133),'Control Sample Data'!L133&lt;$B$1, 'Control Sample Data'!L133&gt;0),'Control Sample Data'!L133,$B$1),"")</f>
        <v/>
      </c>
      <c r="Y134" s="60" t="str">
        <f>IF(SUM('Control Sample Data'!M$3:M$98)&gt;10,IF(AND(ISNUMBER('Control Sample Data'!M133),'Control Sample Data'!M133&lt;$B$1, 'Control Sample Data'!M133&gt;0),'Control Sample Data'!M133,$B$1),"")</f>
        <v/>
      </c>
      <c r="AT134" s="74">
        <f t="shared" si="130"/>
        <v>3.6016666666666701</v>
      </c>
      <c r="AU134" s="74">
        <f t="shared" si="131"/>
        <v>3.5433333333333294</v>
      </c>
      <c r="AV134" s="74">
        <f t="shared" si="132"/>
        <v>3.5666666666666664</v>
      </c>
      <c r="AW134" s="74" t="str">
        <f t="shared" si="133"/>
        <v/>
      </c>
      <c r="AX134" s="74" t="str">
        <f t="shared" si="134"/>
        <v/>
      </c>
      <c r="AY134" s="74" t="str">
        <f t="shared" si="135"/>
        <v/>
      </c>
      <c r="AZ134" s="74" t="str">
        <f t="shared" si="136"/>
        <v/>
      </c>
      <c r="BA134" s="74" t="str">
        <f t="shared" si="137"/>
        <v/>
      </c>
      <c r="BB134" s="74" t="str">
        <f t="shared" si="138"/>
        <v/>
      </c>
      <c r="BC134" s="74" t="str">
        <f t="shared" si="139"/>
        <v/>
      </c>
      <c r="BD134" s="74">
        <f t="shared" si="117"/>
        <v>2.913333333333334</v>
      </c>
      <c r="BE134" s="74">
        <f t="shared" si="118"/>
        <v>2.6516666666666673</v>
      </c>
      <c r="BF134" s="74">
        <f t="shared" si="119"/>
        <v>2.6050000000000004</v>
      </c>
      <c r="BG134" s="74" t="str">
        <f t="shared" si="120"/>
        <v/>
      </c>
      <c r="BH134" s="74" t="str">
        <f t="shared" si="121"/>
        <v/>
      </c>
      <c r="BI134" s="74" t="str">
        <f t="shared" si="122"/>
        <v/>
      </c>
      <c r="BJ134" s="74" t="str">
        <f t="shared" si="123"/>
        <v/>
      </c>
      <c r="BK134" s="74" t="str">
        <f t="shared" si="124"/>
        <v/>
      </c>
      <c r="BL134" s="74" t="str">
        <f t="shared" si="125"/>
        <v/>
      </c>
      <c r="BM134" s="74" t="str">
        <f t="shared" si="126"/>
        <v/>
      </c>
      <c r="BN134" s="62">
        <f t="shared" si="127"/>
        <v>3.5705555555555555</v>
      </c>
      <c r="BO134" s="62">
        <f t="shared" si="128"/>
        <v>2.723333333333334</v>
      </c>
      <c r="BP134" s="9">
        <f t="shared" si="140"/>
        <v>8.237402722641346E-2</v>
      </c>
      <c r="BQ134" s="9">
        <f t="shared" si="141"/>
        <v>8.577295690273648E-2</v>
      </c>
      <c r="BR134" s="9">
        <f t="shared" si="142"/>
        <v>8.4396871635511891E-2</v>
      </c>
      <c r="BS134" s="9" t="str">
        <f t="shared" si="143"/>
        <v/>
      </c>
      <c r="BT134" s="9" t="str">
        <f t="shared" si="144"/>
        <v/>
      </c>
      <c r="BU134" s="9" t="str">
        <f t="shared" si="145"/>
        <v/>
      </c>
      <c r="BV134" s="9" t="str">
        <f t="shared" si="146"/>
        <v/>
      </c>
      <c r="BW134" s="9" t="str">
        <f t="shared" si="147"/>
        <v/>
      </c>
      <c r="BX134" s="9" t="str">
        <f t="shared" si="148"/>
        <v/>
      </c>
      <c r="BY134" s="9" t="str">
        <f t="shared" si="149"/>
        <v/>
      </c>
      <c r="BZ134" s="9">
        <f t="shared" si="150"/>
        <v>0.13273922549529465</v>
      </c>
      <c r="CA134" s="9">
        <f t="shared" si="151"/>
        <v>0.15913613091567452</v>
      </c>
      <c r="CB134" s="9">
        <f t="shared" si="152"/>
        <v>0.16436784502563381</v>
      </c>
      <c r="CC134" s="9" t="str">
        <f t="shared" si="153"/>
        <v/>
      </c>
      <c r="CD134" s="9" t="str">
        <f t="shared" si="154"/>
        <v/>
      </c>
      <c r="CE134" s="9" t="str">
        <f t="shared" si="155"/>
        <v/>
      </c>
      <c r="CF134" s="9" t="str">
        <f t="shared" si="156"/>
        <v/>
      </c>
      <c r="CG134" s="9" t="str">
        <f t="shared" si="157"/>
        <v/>
      </c>
      <c r="CH134" s="9" t="str">
        <f t="shared" si="158"/>
        <v/>
      </c>
      <c r="CI134" s="9" t="str">
        <f t="shared" si="159"/>
        <v/>
      </c>
    </row>
    <row r="135" spans="1:87">
      <c r="A135" s="188"/>
      <c r="B135" s="57" t="str">
        <f>IF('Gene Table'!D134="","",'Gene Table'!D134)</f>
        <v>NM_001074</v>
      </c>
      <c r="C135" s="57" t="s">
        <v>1778</v>
      </c>
      <c r="D135" s="60">
        <f>IF(SUM('Test Sample Data'!D$3:D$98)&gt;10,IF(AND(ISNUMBER('Test Sample Data'!D134),'Test Sample Data'!D134&lt;$B$1, 'Test Sample Data'!D134&gt;0),'Test Sample Data'!D134,$B$1),"")</f>
        <v>24.08</v>
      </c>
      <c r="E135" s="60">
        <f>IF(SUM('Test Sample Data'!E$3:E$98)&gt;10,IF(AND(ISNUMBER('Test Sample Data'!E134),'Test Sample Data'!E134&lt;$B$1, 'Test Sample Data'!E134&gt;0),'Test Sample Data'!E134,$B$1),"")</f>
        <v>24.2</v>
      </c>
      <c r="F135" s="60">
        <f>IF(SUM('Test Sample Data'!F$3:F$98)&gt;10,IF(AND(ISNUMBER('Test Sample Data'!F134),'Test Sample Data'!F134&lt;$B$1, 'Test Sample Data'!F134&gt;0),'Test Sample Data'!F134,$B$1),"")</f>
        <v>24.22</v>
      </c>
      <c r="G135" s="60" t="str">
        <f>IF(SUM('Test Sample Data'!G$3:G$98)&gt;10,IF(AND(ISNUMBER('Test Sample Data'!G134),'Test Sample Data'!G134&lt;$B$1, 'Test Sample Data'!G134&gt;0),'Test Sample Data'!G134,$B$1),"")</f>
        <v/>
      </c>
      <c r="H135" s="60" t="str">
        <f>IF(SUM('Test Sample Data'!H$3:H$98)&gt;10,IF(AND(ISNUMBER('Test Sample Data'!H134),'Test Sample Data'!H134&lt;$B$1, 'Test Sample Data'!H134&gt;0),'Test Sample Data'!H134,$B$1),"")</f>
        <v/>
      </c>
      <c r="I135" s="60" t="str">
        <f>IF(SUM('Test Sample Data'!I$3:I$98)&gt;10,IF(AND(ISNUMBER('Test Sample Data'!I134),'Test Sample Data'!I134&lt;$B$1, 'Test Sample Data'!I134&gt;0),'Test Sample Data'!I134,$B$1),"")</f>
        <v/>
      </c>
      <c r="J135" s="60" t="str">
        <f>IF(SUM('Test Sample Data'!J$3:J$98)&gt;10,IF(AND(ISNUMBER('Test Sample Data'!J134),'Test Sample Data'!J134&lt;$B$1, 'Test Sample Data'!J134&gt;0),'Test Sample Data'!J134,$B$1),"")</f>
        <v/>
      </c>
      <c r="K135" s="60" t="str">
        <f>IF(SUM('Test Sample Data'!K$3:K$98)&gt;10,IF(AND(ISNUMBER('Test Sample Data'!K134),'Test Sample Data'!K134&lt;$B$1, 'Test Sample Data'!K134&gt;0),'Test Sample Data'!K134,$B$1),"")</f>
        <v/>
      </c>
      <c r="L135" s="60" t="str">
        <f>IF(SUM('Test Sample Data'!L$3:L$98)&gt;10,IF(AND(ISNUMBER('Test Sample Data'!L134),'Test Sample Data'!L134&lt;$B$1, 'Test Sample Data'!L134&gt;0),'Test Sample Data'!L134,$B$1),"")</f>
        <v/>
      </c>
      <c r="M135" s="60" t="str">
        <f>IF(SUM('Test Sample Data'!M$3:M$98)&gt;10,IF(AND(ISNUMBER('Test Sample Data'!M134),'Test Sample Data'!M134&lt;$B$1, 'Test Sample Data'!M134&gt;0),'Test Sample Data'!M134,$B$1),"")</f>
        <v/>
      </c>
      <c r="N135" s="60" t="str">
        <f>'Gene Table'!D134</f>
        <v>NM_001074</v>
      </c>
      <c r="O135" s="57" t="s">
        <v>1778</v>
      </c>
      <c r="P135" s="60">
        <f>IF(SUM('Control Sample Data'!D$3:D$98)&gt;10,IF(AND(ISNUMBER('Control Sample Data'!D134),'Control Sample Data'!D134&lt;$B$1, 'Control Sample Data'!D134&gt;0),'Control Sample Data'!D134,$B$1),"")</f>
        <v>30.41</v>
      </c>
      <c r="Q135" s="60">
        <f>IF(SUM('Control Sample Data'!E$3:E$98)&gt;10,IF(AND(ISNUMBER('Control Sample Data'!E134),'Control Sample Data'!E134&lt;$B$1, 'Control Sample Data'!E134&gt;0),'Control Sample Data'!E134,$B$1),"")</f>
        <v>30.29</v>
      </c>
      <c r="R135" s="60">
        <f>IF(SUM('Control Sample Data'!F$3:F$98)&gt;10,IF(AND(ISNUMBER('Control Sample Data'!F134),'Control Sample Data'!F134&lt;$B$1, 'Control Sample Data'!F134&gt;0),'Control Sample Data'!F134,$B$1),"")</f>
        <v>30.38</v>
      </c>
      <c r="S135" s="60" t="str">
        <f>IF(SUM('Control Sample Data'!G$3:G$98)&gt;10,IF(AND(ISNUMBER('Control Sample Data'!G134),'Control Sample Data'!G134&lt;$B$1, 'Control Sample Data'!G134&gt;0),'Control Sample Data'!G134,$B$1),"")</f>
        <v/>
      </c>
      <c r="T135" s="60" t="str">
        <f>IF(SUM('Control Sample Data'!H$3:H$98)&gt;10,IF(AND(ISNUMBER('Control Sample Data'!H134),'Control Sample Data'!H134&lt;$B$1, 'Control Sample Data'!H134&gt;0),'Control Sample Data'!H134,$B$1),"")</f>
        <v/>
      </c>
      <c r="U135" s="60" t="str">
        <f>IF(SUM('Control Sample Data'!I$3:I$98)&gt;10,IF(AND(ISNUMBER('Control Sample Data'!I134),'Control Sample Data'!I134&lt;$B$1, 'Control Sample Data'!I134&gt;0),'Control Sample Data'!I134,$B$1),"")</f>
        <v/>
      </c>
      <c r="V135" s="60" t="str">
        <f>IF(SUM('Control Sample Data'!J$3:J$98)&gt;10,IF(AND(ISNUMBER('Control Sample Data'!J134),'Control Sample Data'!J134&lt;$B$1, 'Control Sample Data'!J134&gt;0),'Control Sample Data'!J134,$B$1),"")</f>
        <v/>
      </c>
      <c r="W135" s="60" t="str">
        <f>IF(SUM('Control Sample Data'!K$3:K$98)&gt;10,IF(AND(ISNUMBER('Control Sample Data'!K134),'Control Sample Data'!K134&lt;$B$1, 'Control Sample Data'!K134&gt;0),'Control Sample Data'!K134,$B$1),"")</f>
        <v/>
      </c>
      <c r="X135" s="60" t="str">
        <f>IF(SUM('Control Sample Data'!L$3:L$98)&gt;10,IF(AND(ISNUMBER('Control Sample Data'!L134),'Control Sample Data'!L134&lt;$B$1, 'Control Sample Data'!L134&gt;0),'Control Sample Data'!L134,$B$1),"")</f>
        <v/>
      </c>
      <c r="Y135" s="60" t="str">
        <f>IF(SUM('Control Sample Data'!M$3:M$98)&gt;10,IF(AND(ISNUMBER('Control Sample Data'!M134),'Control Sample Data'!M134&lt;$B$1, 'Control Sample Data'!M134&gt;0),'Control Sample Data'!M134,$B$1),"")</f>
        <v/>
      </c>
      <c r="AT135" s="74">
        <f t="shared" si="130"/>
        <v>0.56166666666666742</v>
      </c>
      <c r="AU135" s="74">
        <f t="shared" si="131"/>
        <v>0.59333333333333016</v>
      </c>
      <c r="AV135" s="74">
        <f t="shared" si="132"/>
        <v>0.59666666666666401</v>
      </c>
      <c r="AW135" s="74" t="str">
        <f t="shared" si="133"/>
        <v/>
      </c>
      <c r="AX135" s="74" t="str">
        <f t="shared" si="134"/>
        <v/>
      </c>
      <c r="AY135" s="74" t="str">
        <f t="shared" si="135"/>
        <v/>
      </c>
      <c r="AZ135" s="74" t="str">
        <f t="shared" si="136"/>
        <v/>
      </c>
      <c r="BA135" s="74" t="str">
        <f t="shared" si="137"/>
        <v/>
      </c>
      <c r="BB135" s="74" t="str">
        <f t="shared" si="138"/>
        <v/>
      </c>
      <c r="BC135" s="74" t="str">
        <f t="shared" si="139"/>
        <v/>
      </c>
      <c r="BD135" s="74">
        <f t="shared" si="117"/>
        <v>6.6333333333333329</v>
      </c>
      <c r="BE135" s="74">
        <f t="shared" si="118"/>
        <v>5.9816666666666656</v>
      </c>
      <c r="BF135" s="74">
        <f t="shared" si="119"/>
        <v>5.9749999999999979</v>
      </c>
      <c r="BG135" s="74" t="str">
        <f t="shared" si="120"/>
        <v/>
      </c>
      <c r="BH135" s="74" t="str">
        <f t="shared" si="121"/>
        <v/>
      </c>
      <c r="BI135" s="74" t="str">
        <f t="shared" si="122"/>
        <v/>
      </c>
      <c r="BJ135" s="74" t="str">
        <f t="shared" si="123"/>
        <v/>
      </c>
      <c r="BK135" s="74" t="str">
        <f t="shared" si="124"/>
        <v/>
      </c>
      <c r="BL135" s="74" t="str">
        <f t="shared" si="125"/>
        <v/>
      </c>
      <c r="BM135" s="74" t="str">
        <f t="shared" si="126"/>
        <v/>
      </c>
      <c r="BN135" s="62">
        <f t="shared" si="127"/>
        <v>0.58388888888888724</v>
      </c>
      <c r="BO135" s="62">
        <f t="shared" si="128"/>
        <v>6.1966666666666654</v>
      </c>
      <c r="BP135" s="9">
        <f t="shared" si="140"/>
        <v>0.67751901079055299</v>
      </c>
      <c r="BQ135" s="9">
        <f t="shared" si="141"/>
        <v>0.66280972089326573</v>
      </c>
      <c r="BR135" s="9">
        <f t="shared" si="142"/>
        <v>0.6612800730612709</v>
      </c>
      <c r="BS135" s="9" t="str">
        <f t="shared" si="143"/>
        <v/>
      </c>
      <c r="BT135" s="9" t="str">
        <f t="shared" si="144"/>
        <v/>
      </c>
      <c r="BU135" s="9" t="str">
        <f t="shared" si="145"/>
        <v/>
      </c>
      <c r="BV135" s="9" t="str">
        <f t="shared" si="146"/>
        <v/>
      </c>
      <c r="BW135" s="9" t="str">
        <f t="shared" si="147"/>
        <v/>
      </c>
      <c r="BX135" s="9" t="str">
        <f t="shared" si="148"/>
        <v/>
      </c>
      <c r="BY135" s="9" t="str">
        <f t="shared" si="149"/>
        <v/>
      </c>
      <c r="BZ135" s="9">
        <f t="shared" si="150"/>
        <v>1.0073205534684219E-2</v>
      </c>
      <c r="CA135" s="9">
        <f t="shared" si="151"/>
        <v>1.5824824753377285E-2</v>
      </c>
      <c r="CB135" s="9">
        <f t="shared" si="152"/>
        <v>1.5898120189104498E-2</v>
      </c>
      <c r="CC135" s="9" t="str">
        <f t="shared" si="153"/>
        <v/>
      </c>
      <c r="CD135" s="9" t="str">
        <f t="shared" si="154"/>
        <v/>
      </c>
      <c r="CE135" s="9" t="str">
        <f t="shared" si="155"/>
        <v/>
      </c>
      <c r="CF135" s="9" t="str">
        <f t="shared" si="156"/>
        <v/>
      </c>
      <c r="CG135" s="9" t="str">
        <f t="shared" si="157"/>
        <v/>
      </c>
      <c r="CH135" s="9" t="str">
        <f t="shared" si="158"/>
        <v/>
      </c>
      <c r="CI135" s="9" t="str">
        <f t="shared" si="159"/>
        <v/>
      </c>
    </row>
    <row r="136" spans="1:87">
      <c r="A136" s="188"/>
      <c r="B136" s="57" t="str">
        <f>IF('Gene Table'!D135="","",'Gene Table'!D135)</f>
        <v>NM_182729</v>
      </c>
      <c r="C136" s="57" t="s">
        <v>1779</v>
      </c>
      <c r="D136" s="60">
        <f>IF(SUM('Test Sample Data'!D$3:D$98)&gt;10,IF(AND(ISNUMBER('Test Sample Data'!D135),'Test Sample Data'!D135&lt;$B$1, 'Test Sample Data'!D135&gt;0),'Test Sample Data'!D135,$B$1),"")</f>
        <v>22.21</v>
      </c>
      <c r="E136" s="60">
        <f>IF(SUM('Test Sample Data'!E$3:E$98)&gt;10,IF(AND(ISNUMBER('Test Sample Data'!E135),'Test Sample Data'!E135&lt;$B$1, 'Test Sample Data'!E135&gt;0),'Test Sample Data'!E135,$B$1),"")</f>
        <v>22.35</v>
      </c>
      <c r="F136" s="60">
        <f>IF(SUM('Test Sample Data'!F$3:F$98)&gt;10,IF(AND(ISNUMBER('Test Sample Data'!F135),'Test Sample Data'!F135&lt;$B$1, 'Test Sample Data'!F135&gt;0),'Test Sample Data'!F135,$B$1),"")</f>
        <v>22.24</v>
      </c>
      <c r="G136" s="60" t="str">
        <f>IF(SUM('Test Sample Data'!G$3:G$98)&gt;10,IF(AND(ISNUMBER('Test Sample Data'!G135),'Test Sample Data'!G135&lt;$B$1, 'Test Sample Data'!G135&gt;0),'Test Sample Data'!G135,$B$1),"")</f>
        <v/>
      </c>
      <c r="H136" s="60" t="str">
        <f>IF(SUM('Test Sample Data'!H$3:H$98)&gt;10,IF(AND(ISNUMBER('Test Sample Data'!H135),'Test Sample Data'!H135&lt;$B$1, 'Test Sample Data'!H135&gt;0),'Test Sample Data'!H135,$B$1),"")</f>
        <v/>
      </c>
      <c r="I136" s="60" t="str">
        <f>IF(SUM('Test Sample Data'!I$3:I$98)&gt;10,IF(AND(ISNUMBER('Test Sample Data'!I135),'Test Sample Data'!I135&lt;$B$1, 'Test Sample Data'!I135&gt;0),'Test Sample Data'!I135,$B$1),"")</f>
        <v/>
      </c>
      <c r="J136" s="60" t="str">
        <f>IF(SUM('Test Sample Data'!J$3:J$98)&gt;10,IF(AND(ISNUMBER('Test Sample Data'!J135),'Test Sample Data'!J135&lt;$B$1, 'Test Sample Data'!J135&gt;0),'Test Sample Data'!J135,$B$1),"")</f>
        <v/>
      </c>
      <c r="K136" s="60" t="str">
        <f>IF(SUM('Test Sample Data'!K$3:K$98)&gt;10,IF(AND(ISNUMBER('Test Sample Data'!K135),'Test Sample Data'!K135&lt;$B$1, 'Test Sample Data'!K135&gt;0),'Test Sample Data'!K135,$B$1),"")</f>
        <v/>
      </c>
      <c r="L136" s="60" t="str">
        <f>IF(SUM('Test Sample Data'!L$3:L$98)&gt;10,IF(AND(ISNUMBER('Test Sample Data'!L135),'Test Sample Data'!L135&lt;$B$1, 'Test Sample Data'!L135&gt;0),'Test Sample Data'!L135,$B$1),"")</f>
        <v/>
      </c>
      <c r="M136" s="60" t="str">
        <f>IF(SUM('Test Sample Data'!M$3:M$98)&gt;10,IF(AND(ISNUMBER('Test Sample Data'!M135),'Test Sample Data'!M135&lt;$B$1, 'Test Sample Data'!M135&gt;0),'Test Sample Data'!M135,$B$1),"")</f>
        <v/>
      </c>
      <c r="N136" s="60" t="str">
        <f>'Gene Table'!D135</f>
        <v>NM_182729</v>
      </c>
      <c r="O136" s="57" t="s">
        <v>1779</v>
      </c>
      <c r="P136" s="60">
        <f>IF(SUM('Control Sample Data'!D$3:D$98)&gt;10,IF(AND(ISNUMBER('Control Sample Data'!D135),'Control Sample Data'!D135&lt;$B$1, 'Control Sample Data'!D135&gt;0),'Control Sample Data'!D135,$B$1),"")</f>
        <v>26.35</v>
      </c>
      <c r="Q136" s="60">
        <f>IF(SUM('Control Sample Data'!E$3:E$98)&gt;10,IF(AND(ISNUMBER('Control Sample Data'!E135),'Control Sample Data'!E135&lt;$B$1, 'Control Sample Data'!E135&gt;0),'Control Sample Data'!E135,$B$1),"")</f>
        <v>26.34</v>
      </c>
      <c r="R136" s="60">
        <f>IF(SUM('Control Sample Data'!F$3:F$98)&gt;10,IF(AND(ISNUMBER('Control Sample Data'!F135),'Control Sample Data'!F135&lt;$B$1, 'Control Sample Data'!F135&gt;0),'Control Sample Data'!F135,$B$1),"")</f>
        <v>26.5</v>
      </c>
      <c r="S136" s="60" t="str">
        <f>IF(SUM('Control Sample Data'!G$3:G$98)&gt;10,IF(AND(ISNUMBER('Control Sample Data'!G135),'Control Sample Data'!G135&lt;$B$1, 'Control Sample Data'!G135&gt;0),'Control Sample Data'!G135,$B$1),"")</f>
        <v/>
      </c>
      <c r="T136" s="60" t="str">
        <f>IF(SUM('Control Sample Data'!H$3:H$98)&gt;10,IF(AND(ISNUMBER('Control Sample Data'!H135),'Control Sample Data'!H135&lt;$B$1, 'Control Sample Data'!H135&gt;0),'Control Sample Data'!H135,$B$1),"")</f>
        <v/>
      </c>
      <c r="U136" s="60" t="str">
        <f>IF(SUM('Control Sample Data'!I$3:I$98)&gt;10,IF(AND(ISNUMBER('Control Sample Data'!I135),'Control Sample Data'!I135&lt;$B$1, 'Control Sample Data'!I135&gt;0),'Control Sample Data'!I135,$B$1),"")</f>
        <v/>
      </c>
      <c r="V136" s="60" t="str">
        <f>IF(SUM('Control Sample Data'!J$3:J$98)&gt;10,IF(AND(ISNUMBER('Control Sample Data'!J135),'Control Sample Data'!J135&lt;$B$1, 'Control Sample Data'!J135&gt;0),'Control Sample Data'!J135,$B$1),"")</f>
        <v/>
      </c>
      <c r="W136" s="60" t="str">
        <f>IF(SUM('Control Sample Data'!K$3:K$98)&gt;10,IF(AND(ISNUMBER('Control Sample Data'!K135),'Control Sample Data'!K135&lt;$B$1, 'Control Sample Data'!K135&gt;0),'Control Sample Data'!K135,$B$1),"")</f>
        <v/>
      </c>
      <c r="X136" s="60" t="str">
        <f>IF(SUM('Control Sample Data'!L$3:L$98)&gt;10,IF(AND(ISNUMBER('Control Sample Data'!L135),'Control Sample Data'!L135&lt;$B$1, 'Control Sample Data'!L135&gt;0),'Control Sample Data'!L135,$B$1),"")</f>
        <v/>
      </c>
      <c r="Y136" s="60" t="str">
        <f>IF(SUM('Control Sample Data'!M$3:M$98)&gt;10,IF(AND(ISNUMBER('Control Sample Data'!M135),'Control Sample Data'!M135&lt;$B$1, 'Control Sample Data'!M135&gt;0),'Control Sample Data'!M135,$B$1),"")</f>
        <v/>
      </c>
      <c r="AT136" s="74">
        <f t="shared" si="130"/>
        <v>-1.30833333333333</v>
      </c>
      <c r="AU136" s="74">
        <f t="shared" si="131"/>
        <v>-1.2566666666666677</v>
      </c>
      <c r="AV136" s="74">
        <f t="shared" si="132"/>
        <v>-1.3833333333333364</v>
      </c>
      <c r="AW136" s="74" t="str">
        <f t="shared" si="133"/>
        <v/>
      </c>
      <c r="AX136" s="74" t="str">
        <f t="shared" si="134"/>
        <v/>
      </c>
      <c r="AY136" s="74" t="str">
        <f t="shared" si="135"/>
        <v/>
      </c>
      <c r="AZ136" s="74" t="str">
        <f t="shared" si="136"/>
        <v/>
      </c>
      <c r="BA136" s="74" t="str">
        <f t="shared" si="137"/>
        <v/>
      </c>
      <c r="BB136" s="74" t="str">
        <f t="shared" si="138"/>
        <v/>
      </c>
      <c r="BC136" s="74" t="str">
        <f t="shared" si="139"/>
        <v/>
      </c>
      <c r="BD136" s="74">
        <f t="shared" si="117"/>
        <v>2.5733333333333341</v>
      </c>
      <c r="BE136" s="74">
        <f t="shared" si="118"/>
        <v>2.0316666666666663</v>
      </c>
      <c r="BF136" s="74">
        <f t="shared" si="119"/>
        <v>2.0949999999999989</v>
      </c>
      <c r="BG136" s="74" t="str">
        <f t="shared" si="120"/>
        <v/>
      </c>
      <c r="BH136" s="74" t="str">
        <f t="shared" si="121"/>
        <v/>
      </c>
      <c r="BI136" s="74" t="str">
        <f t="shared" si="122"/>
        <v/>
      </c>
      <c r="BJ136" s="74" t="str">
        <f t="shared" si="123"/>
        <v/>
      </c>
      <c r="BK136" s="74" t="str">
        <f t="shared" si="124"/>
        <v/>
      </c>
      <c r="BL136" s="74" t="str">
        <f t="shared" si="125"/>
        <v/>
      </c>
      <c r="BM136" s="74" t="str">
        <f t="shared" si="126"/>
        <v/>
      </c>
      <c r="BN136" s="62">
        <f t="shared" si="127"/>
        <v>-1.3161111111111115</v>
      </c>
      <c r="BO136" s="62">
        <f t="shared" si="128"/>
        <v>2.2333333333333329</v>
      </c>
      <c r="BP136" s="9">
        <f t="shared" si="140"/>
        <v>2.4765527207548752</v>
      </c>
      <c r="BQ136" s="9">
        <f t="shared" si="141"/>
        <v>2.3894302703120402</v>
      </c>
      <c r="BR136" s="9">
        <f t="shared" si="142"/>
        <v>2.6087041395311341</v>
      </c>
      <c r="BS136" s="9" t="str">
        <f t="shared" si="143"/>
        <v/>
      </c>
      <c r="BT136" s="9" t="str">
        <f t="shared" si="144"/>
        <v/>
      </c>
      <c r="BU136" s="9" t="str">
        <f t="shared" si="145"/>
        <v/>
      </c>
      <c r="BV136" s="9" t="str">
        <f t="shared" si="146"/>
        <v/>
      </c>
      <c r="BW136" s="9" t="str">
        <f t="shared" si="147"/>
        <v/>
      </c>
      <c r="BX136" s="9" t="str">
        <f t="shared" si="148"/>
        <v/>
      </c>
      <c r="BY136" s="9" t="str">
        <f t="shared" si="149"/>
        <v/>
      </c>
      <c r="BZ136" s="9">
        <f t="shared" si="150"/>
        <v>0.16801554994917708</v>
      </c>
      <c r="CA136" s="9">
        <f t="shared" si="151"/>
        <v>0.24457237005050031</v>
      </c>
      <c r="CB136" s="9">
        <f t="shared" si="152"/>
        <v>0.23406806185862325</v>
      </c>
      <c r="CC136" s="9" t="str">
        <f t="shared" si="153"/>
        <v/>
      </c>
      <c r="CD136" s="9" t="str">
        <f t="shared" si="154"/>
        <v/>
      </c>
      <c r="CE136" s="9" t="str">
        <f t="shared" si="155"/>
        <v/>
      </c>
      <c r="CF136" s="9" t="str">
        <f t="shared" si="156"/>
        <v/>
      </c>
      <c r="CG136" s="9" t="str">
        <f t="shared" si="157"/>
        <v/>
      </c>
      <c r="CH136" s="9" t="str">
        <f t="shared" si="158"/>
        <v/>
      </c>
      <c r="CI136" s="9" t="str">
        <f t="shared" si="159"/>
        <v/>
      </c>
    </row>
    <row r="137" spans="1:87">
      <c r="A137" s="188"/>
      <c r="B137" s="57" t="str">
        <f>IF('Gene Table'!D136="","",'Gene Table'!D136)</f>
        <v>NM_000355</v>
      </c>
      <c r="C137" s="57" t="s">
        <v>1780</v>
      </c>
      <c r="D137" s="60">
        <f>IF(SUM('Test Sample Data'!D$3:D$98)&gt;10,IF(AND(ISNUMBER('Test Sample Data'!D136),'Test Sample Data'!D136&lt;$B$1, 'Test Sample Data'!D136&gt;0),'Test Sample Data'!D136,$B$1),"")</f>
        <v>29.92</v>
      </c>
      <c r="E137" s="60">
        <f>IF(SUM('Test Sample Data'!E$3:E$98)&gt;10,IF(AND(ISNUMBER('Test Sample Data'!E136),'Test Sample Data'!E136&lt;$B$1, 'Test Sample Data'!E136&gt;0),'Test Sample Data'!E136,$B$1),"")</f>
        <v>30.05</v>
      </c>
      <c r="F137" s="60">
        <f>IF(SUM('Test Sample Data'!F$3:F$98)&gt;10,IF(AND(ISNUMBER('Test Sample Data'!F136),'Test Sample Data'!F136&lt;$B$1, 'Test Sample Data'!F136&gt;0),'Test Sample Data'!F136,$B$1),"")</f>
        <v>29.95</v>
      </c>
      <c r="G137" s="60" t="str">
        <f>IF(SUM('Test Sample Data'!G$3:G$98)&gt;10,IF(AND(ISNUMBER('Test Sample Data'!G136),'Test Sample Data'!G136&lt;$B$1, 'Test Sample Data'!G136&gt;0),'Test Sample Data'!G136,$B$1),"")</f>
        <v/>
      </c>
      <c r="H137" s="60" t="str">
        <f>IF(SUM('Test Sample Data'!H$3:H$98)&gt;10,IF(AND(ISNUMBER('Test Sample Data'!H136),'Test Sample Data'!H136&lt;$B$1, 'Test Sample Data'!H136&gt;0),'Test Sample Data'!H136,$B$1),"")</f>
        <v/>
      </c>
      <c r="I137" s="60" t="str">
        <f>IF(SUM('Test Sample Data'!I$3:I$98)&gt;10,IF(AND(ISNUMBER('Test Sample Data'!I136),'Test Sample Data'!I136&lt;$B$1, 'Test Sample Data'!I136&gt;0),'Test Sample Data'!I136,$B$1),"")</f>
        <v/>
      </c>
      <c r="J137" s="60" t="str">
        <f>IF(SUM('Test Sample Data'!J$3:J$98)&gt;10,IF(AND(ISNUMBER('Test Sample Data'!J136),'Test Sample Data'!J136&lt;$B$1, 'Test Sample Data'!J136&gt;0),'Test Sample Data'!J136,$B$1),"")</f>
        <v/>
      </c>
      <c r="K137" s="60" t="str">
        <f>IF(SUM('Test Sample Data'!K$3:K$98)&gt;10,IF(AND(ISNUMBER('Test Sample Data'!K136),'Test Sample Data'!K136&lt;$B$1, 'Test Sample Data'!K136&gt;0),'Test Sample Data'!K136,$B$1),"")</f>
        <v/>
      </c>
      <c r="L137" s="60" t="str">
        <f>IF(SUM('Test Sample Data'!L$3:L$98)&gt;10,IF(AND(ISNUMBER('Test Sample Data'!L136),'Test Sample Data'!L136&lt;$B$1, 'Test Sample Data'!L136&gt;0),'Test Sample Data'!L136,$B$1),"")</f>
        <v/>
      </c>
      <c r="M137" s="60" t="str">
        <f>IF(SUM('Test Sample Data'!M$3:M$98)&gt;10,IF(AND(ISNUMBER('Test Sample Data'!M136),'Test Sample Data'!M136&lt;$B$1, 'Test Sample Data'!M136&gt;0),'Test Sample Data'!M136,$B$1),"")</f>
        <v/>
      </c>
      <c r="N137" s="60" t="str">
        <f>'Gene Table'!D136</f>
        <v>NM_000355</v>
      </c>
      <c r="O137" s="57" t="s">
        <v>1780</v>
      </c>
      <c r="P137" s="60">
        <f>IF(SUM('Control Sample Data'!D$3:D$98)&gt;10,IF(AND(ISNUMBER('Control Sample Data'!D136),'Control Sample Data'!D136&lt;$B$1, 'Control Sample Data'!D136&gt;0),'Control Sample Data'!D136,$B$1),"")</f>
        <v>25.17</v>
      </c>
      <c r="Q137" s="60">
        <f>IF(SUM('Control Sample Data'!E$3:E$98)&gt;10,IF(AND(ISNUMBER('Control Sample Data'!E136),'Control Sample Data'!E136&lt;$B$1, 'Control Sample Data'!E136&gt;0),'Control Sample Data'!E136,$B$1),"")</f>
        <v>25.17</v>
      </c>
      <c r="R137" s="60">
        <f>IF(SUM('Control Sample Data'!F$3:F$98)&gt;10,IF(AND(ISNUMBER('Control Sample Data'!F136),'Control Sample Data'!F136&lt;$B$1, 'Control Sample Data'!F136&gt;0),'Control Sample Data'!F136,$B$1),"")</f>
        <v>25.32</v>
      </c>
      <c r="S137" s="60" t="str">
        <f>IF(SUM('Control Sample Data'!G$3:G$98)&gt;10,IF(AND(ISNUMBER('Control Sample Data'!G136),'Control Sample Data'!G136&lt;$B$1, 'Control Sample Data'!G136&gt;0),'Control Sample Data'!G136,$B$1),"")</f>
        <v/>
      </c>
      <c r="T137" s="60" t="str">
        <f>IF(SUM('Control Sample Data'!H$3:H$98)&gt;10,IF(AND(ISNUMBER('Control Sample Data'!H136),'Control Sample Data'!H136&lt;$B$1, 'Control Sample Data'!H136&gt;0),'Control Sample Data'!H136,$B$1),"")</f>
        <v/>
      </c>
      <c r="U137" s="60" t="str">
        <f>IF(SUM('Control Sample Data'!I$3:I$98)&gt;10,IF(AND(ISNUMBER('Control Sample Data'!I136),'Control Sample Data'!I136&lt;$B$1, 'Control Sample Data'!I136&gt;0),'Control Sample Data'!I136,$B$1),"")</f>
        <v/>
      </c>
      <c r="V137" s="60" t="str">
        <f>IF(SUM('Control Sample Data'!J$3:J$98)&gt;10,IF(AND(ISNUMBER('Control Sample Data'!J136),'Control Sample Data'!J136&lt;$B$1, 'Control Sample Data'!J136&gt;0),'Control Sample Data'!J136,$B$1),"")</f>
        <v/>
      </c>
      <c r="W137" s="60" t="str">
        <f>IF(SUM('Control Sample Data'!K$3:K$98)&gt;10,IF(AND(ISNUMBER('Control Sample Data'!K136),'Control Sample Data'!K136&lt;$B$1, 'Control Sample Data'!K136&gt;0),'Control Sample Data'!K136,$B$1),"")</f>
        <v/>
      </c>
      <c r="X137" s="60" t="str">
        <f>IF(SUM('Control Sample Data'!L$3:L$98)&gt;10,IF(AND(ISNUMBER('Control Sample Data'!L136),'Control Sample Data'!L136&lt;$B$1, 'Control Sample Data'!L136&gt;0),'Control Sample Data'!L136,$B$1),"")</f>
        <v/>
      </c>
      <c r="Y137" s="60" t="str">
        <f>IF(SUM('Control Sample Data'!M$3:M$98)&gt;10,IF(AND(ISNUMBER('Control Sample Data'!M136),'Control Sample Data'!M136&lt;$B$1, 'Control Sample Data'!M136&gt;0),'Control Sample Data'!M136,$B$1),"")</f>
        <v/>
      </c>
      <c r="AT137" s="74">
        <f t="shared" si="130"/>
        <v>6.4016666666666708</v>
      </c>
      <c r="AU137" s="74">
        <f t="shared" si="131"/>
        <v>6.4433333333333316</v>
      </c>
      <c r="AV137" s="74">
        <f t="shared" si="132"/>
        <v>6.3266666666666644</v>
      </c>
      <c r="AW137" s="74" t="str">
        <f t="shared" si="133"/>
        <v/>
      </c>
      <c r="AX137" s="74" t="str">
        <f t="shared" si="134"/>
        <v/>
      </c>
      <c r="AY137" s="74" t="str">
        <f t="shared" si="135"/>
        <v/>
      </c>
      <c r="AZ137" s="74" t="str">
        <f t="shared" si="136"/>
        <v/>
      </c>
      <c r="BA137" s="74" t="str">
        <f t="shared" si="137"/>
        <v/>
      </c>
      <c r="BB137" s="74" t="str">
        <f t="shared" si="138"/>
        <v/>
      </c>
      <c r="BC137" s="74" t="str">
        <f t="shared" si="139"/>
        <v/>
      </c>
      <c r="BD137" s="74">
        <f t="shared" si="117"/>
        <v>1.3933333333333344</v>
      </c>
      <c r="BE137" s="74">
        <f t="shared" si="118"/>
        <v>0.86166666666666814</v>
      </c>
      <c r="BF137" s="74">
        <f t="shared" si="119"/>
        <v>0.91499999999999915</v>
      </c>
      <c r="BG137" s="74" t="str">
        <f t="shared" si="120"/>
        <v/>
      </c>
      <c r="BH137" s="74" t="str">
        <f t="shared" si="121"/>
        <v/>
      </c>
      <c r="BI137" s="74" t="str">
        <f t="shared" si="122"/>
        <v/>
      </c>
      <c r="BJ137" s="74" t="str">
        <f t="shared" si="123"/>
        <v/>
      </c>
      <c r="BK137" s="74" t="str">
        <f t="shared" si="124"/>
        <v/>
      </c>
      <c r="BL137" s="74" t="str">
        <f t="shared" si="125"/>
        <v/>
      </c>
      <c r="BM137" s="74" t="str">
        <f t="shared" si="126"/>
        <v/>
      </c>
      <c r="BN137" s="62">
        <f t="shared" si="127"/>
        <v>6.3905555555555553</v>
      </c>
      <c r="BO137" s="62">
        <f t="shared" si="128"/>
        <v>1.0566666666666673</v>
      </c>
      <c r="BP137" s="9">
        <f t="shared" si="140"/>
        <v>1.1827863696182757E-2</v>
      </c>
      <c r="BQ137" s="9">
        <f t="shared" si="141"/>
        <v>1.1491147376452748E-2</v>
      </c>
      <c r="BR137" s="9">
        <f t="shared" si="142"/>
        <v>1.2459010756143727E-2</v>
      </c>
      <c r="BS137" s="9" t="str">
        <f t="shared" si="143"/>
        <v/>
      </c>
      <c r="BT137" s="9" t="str">
        <f t="shared" si="144"/>
        <v/>
      </c>
      <c r="BU137" s="9" t="str">
        <f t="shared" si="145"/>
        <v/>
      </c>
      <c r="BV137" s="9" t="str">
        <f t="shared" si="146"/>
        <v/>
      </c>
      <c r="BW137" s="9" t="str">
        <f t="shared" si="147"/>
        <v/>
      </c>
      <c r="BX137" s="9" t="str">
        <f t="shared" si="148"/>
        <v/>
      </c>
      <c r="BY137" s="9" t="str">
        <f t="shared" si="149"/>
        <v/>
      </c>
      <c r="BZ137" s="9">
        <f t="shared" si="150"/>
        <v>0.38068421803306801</v>
      </c>
      <c r="CA137" s="9">
        <f t="shared" si="151"/>
        <v>0.55031644009153258</v>
      </c>
      <c r="CB137" s="9">
        <f t="shared" si="152"/>
        <v>0.53034387068410882</v>
      </c>
      <c r="CC137" s="9" t="str">
        <f t="shared" si="153"/>
        <v/>
      </c>
      <c r="CD137" s="9" t="str">
        <f t="shared" si="154"/>
        <v/>
      </c>
      <c r="CE137" s="9" t="str">
        <f t="shared" si="155"/>
        <v/>
      </c>
      <c r="CF137" s="9" t="str">
        <f t="shared" si="156"/>
        <v/>
      </c>
      <c r="CG137" s="9" t="str">
        <f t="shared" si="157"/>
        <v/>
      </c>
      <c r="CH137" s="9" t="str">
        <f t="shared" si="158"/>
        <v/>
      </c>
      <c r="CI137" s="9" t="str">
        <f t="shared" si="159"/>
        <v/>
      </c>
    </row>
    <row r="138" spans="1:87">
      <c r="A138" s="188"/>
      <c r="B138" s="57" t="str">
        <f>IF('Gene Table'!D137="","",'Gene Table'!D137)</f>
        <v>NM_000636</v>
      </c>
      <c r="C138" s="57" t="s">
        <v>1781</v>
      </c>
      <c r="D138" s="60">
        <f>IF(SUM('Test Sample Data'!D$3:D$98)&gt;10,IF(AND(ISNUMBER('Test Sample Data'!D137),'Test Sample Data'!D137&lt;$B$1, 'Test Sample Data'!D137&gt;0),'Test Sample Data'!D137,$B$1),"")</f>
        <v>25.18</v>
      </c>
      <c r="E138" s="60">
        <f>IF(SUM('Test Sample Data'!E$3:E$98)&gt;10,IF(AND(ISNUMBER('Test Sample Data'!E137),'Test Sample Data'!E137&lt;$B$1, 'Test Sample Data'!E137&gt;0),'Test Sample Data'!E137,$B$1),"")</f>
        <v>25.24</v>
      </c>
      <c r="F138" s="60">
        <f>IF(SUM('Test Sample Data'!F$3:F$98)&gt;10,IF(AND(ISNUMBER('Test Sample Data'!F137),'Test Sample Data'!F137&lt;$B$1, 'Test Sample Data'!F137&gt;0),'Test Sample Data'!F137,$B$1),"")</f>
        <v>25.23</v>
      </c>
      <c r="G138" s="60" t="str">
        <f>IF(SUM('Test Sample Data'!G$3:G$98)&gt;10,IF(AND(ISNUMBER('Test Sample Data'!G137),'Test Sample Data'!G137&lt;$B$1, 'Test Sample Data'!G137&gt;0),'Test Sample Data'!G137,$B$1),"")</f>
        <v/>
      </c>
      <c r="H138" s="60" t="str">
        <f>IF(SUM('Test Sample Data'!H$3:H$98)&gt;10,IF(AND(ISNUMBER('Test Sample Data'!H137),'Test Sample Data'!H137&lt;$B$1, 'Test Sample Data'!H137&gt;0),'Test Sample Data'!H137,$B$1),"")</f>
        <v/>
      </c>
      <c r="I138" s="60" t="str">
        <f>IF(SUM('Test Sample Data'!I$3:I$98)&gt;10,IF(AND(ISNUMBER('Test Sample Data'!I137),'Test Sample Data'!I137&lt;$B$1, 'Test Sample Data'!I137&gt;0),'Test Sample Data'!I137,$B$1),"")</f>
        <v/>
      </c>
      <c r="J138" s="60" t="str">
        <f>IF(SUM('Test Sample Data'!J$3:J$98)&gt;10,IF(AND(ISNUMBER('Test Sample Data'!J137),'Test Sample Data'!J137&lt;$B$1, 'Test Sample Data'!J137&gt;0),'Test Sample Data'!J137,$B$1),"")</f>
        <v/>
      </c>
      <c r="K138" s="60" t="str">
        <f>IF(SUM('Test Sample Data'!K$3:K$98)&gt;10,IF(AND(ISNUMBER('Test Sample Data'!K137),'Test Sample Data'!K137&lt;$B$1, 'Test Sample Data'!K137&gt;0),'Test Sample Data'!K137,$B$1),"")</f>
        <v/>
      </c>
      <c r="L138" s="60" t="str">
        <f>IF(SUM('Test Sample Data'!L$3:L$98)&gt;10,IF(AND(ISNUMBER('Test Sample Data'!L137),'Test Sample Data'!L137&lt;$B$1, 'Test Sample Data'!L137&gt;0),'Test Sample Data'!L137,$B$1),"")</f>
        <v/>
      </c>
      <c r="M138" s="60" t="str">
        <f>IF(SUM('Test Sample Data'!M$3:M$98)&gt;10,IF(AND(ISNUMBER('Test Sample Data'!M137),'Test Sample Data'!M137&lt;$B$1, 'Test Sample Data'!M137&gt;0),'Test Sample Data'!M137,$B$1),"")</f>
        <v/>
      </c>
      <c r="N138" s="60" t="str">
        <f>'Gene Table'!D137</f>
        <v>NM_000636</v>
      </c>
      <c r="O138" s="57" t="s">
        <v>1781</v>
      </c>
      <c r="P138" s="60">
        <f>IF(SUM('Control Sample Data'!D$3:D$98)&gt;10,IF(AND(ISNUMBER('Control Sample Data'!D137),'Control Sample Data'!D137&lt;$B$1, 'Control Sample Data'!D137&gt;0),'Control Sample Data'!D137,$B$1),"")</f>
        <v>32.35</v>
      </c>
      <c r="Q138" s="60">
        <f>IF(SUM('Control Sample Data'!E$3:E$98)&gt;10,IF(AND(ISNUMBER('Control Sample Data'!E137),'Control Sample Data'!E137&lt;$B$1, 'Control Sample Data'!E137&gt;0),'Control Sample Data'!E137,$B$1),"")</f>
        <v>32.5</v>
      </c>
      <c r="R138" s="60">
        <f>IF(SUM('Control Sample Data'!F$3:F$98)&gt;10,IF(AND(ISNUMBER('Control Sample Data'!F137),'Control Sample Data'!F137&lt;$B$1, 'Control Sample Data'!F137&gt;0),'Control Sample Data'!F137,$B$1),"")</f>
        <v>32.590000000000003</v>
      </c>
      <c r="S138" s="60" t="str">
        <f>IF(SUM('Control Sample Data'!G$3:G$98)&gt;10,IF(AND(ISNUMBER('Control Sample Data'!G137),'Control Sample Data'!G137&lt;$B$1, 'Control Sample Data'!G137&gt;0),'Control Sample Data'!G137,$B$1),"")</f>
        <v/>
      </c>
      <c r="T138" s="60" t="str">
        <f>IF(SUM('Control Sample Data'!H$3:H$98)&gt;10,IF(AND(ISNUMBER('Control Sample Data'!H137),'Control Sample Data'!H137&lt;$B$1, 'Control Sample Data'!H137&gt;0),'Control Sample Data'!H137,$B$1),"")</f>
        <v/>
      </c>
      <c r="U138" s="60" t="str">
        <f>IF(SUM('Control Sample Data'!I$3:I$98)&gt;10,IF(AND(ISNUMBER('Control Sample Data'!I137),'Control Sample Data'!I137&lt;$B$1, 'Control Sample Data'!I137&gt;0),'Control Sample Data'!I137,$B$1),"")</f>
        <v/>
      </c>
      <c r="V138" s="60" t="str">
        <f>IF(SUM('Control Sample Data'!J$3:J$98)&gt;10,IF(AND(ISNUMBER('Control Sample Data'!J137),'Control Sample Data'!J137&lt;$B$1, 'Control Sample Data'!J137&gt;0),'Control Sample Data'!J137,$B$1),"")</f>
        <v/>
      </c>
      <c r="W138" s="60" t="str">
        <f>IF(SUM('Control Sample Data'!K$3:K$98)&gt;10,IF(AND(ISNUMBER('Control Sample Data'!K137),'Control Sample Data'!K137&lt;$B$1, 'Control Sample Data'!K137&gt;0),'Control Sample Data'!K137,$B$1),"")</f>
        <v/>
      </c>
      <c r="X138" s="60" t="str">
        <f>IF(SUM('Control Sample Data'!L$3:L$98)&gt;10,IF(AND(ISNUMBER('Control Sample Data'!L137),'Control Sample Data'!L137&lt;$B$1, 'Control Sample Data'!L137&gt;0),'Control Sample Data'!L137,$B$1),"")</f>
        <v/>
      </c>
      <c r="Y138" s="60" t="str">
        <f>IF(SUM('Control Sample Data'!M$3:M$98)&gt;10,IF(AND(ISNUMBER('Control Sample Data'!M137),'Control Sample Data'!M137&lt;$B$1, 'Control Sample Data'!M137&gt;0),'Control Sample Data'!M137,$B$1),"")</f>
        <v/>
      </c>
      <c r="AT138" s="74">
        <f t="shared" si="130"/>
        <v>1.6616666666666688</v>
      </c>
      <c r="AU138" s="74">
        <f t="shared" si="131"/>
        <v>1.6333333333333293</v>
      </c>
      <c r="AV138" s="74">
        <f t="shared" si="132"/>
        <v>1.6066666666666656</v>
      </c>
      <c r="AW138" s="74" t="str">
        <f t="shared" si="133"/>
        <v/>
      </c>
      <c r="AX138" s="74" t="str">
        <f t="shared" si="134"/>
        <v/>
      </c>
      <c r="AY138" s="74" t="str">
        <f t="shared" si="135"/>
        <v/>
      </c>
      <c r="AZ138" s="74" t="str">
        <f t="shared" si="136"/>
        <v/>
      </c>
      <c r="BA138" s="74" t="str">
        <f t="shared" si="137"/>
        <v/>
      </c>
      <c r="BB138" s="74" t="str">
        <f t="shared" si="138"/>
        <v/>
      </c>
      <c r="BC138" s="74" t="str">
        <f t="shared" si="139"/>
        <v/>
      </c>
      <c r="BD138" s="74">
        <f t="shared" si="117"/>
        <v>8.5733333333333341</v>
      </c>
      <c r="BE138" s="74">
        <f t="shared" si="118"/>
        <v>8.1916666666666664</v>
      </c>
      <c r="BF138" s="74">
        <f t="shared" si="119"/>
        <v>8.1850000000000023</v>
      </c>
      <c r="BG138" s="74" t="str">
        <f t="shared" si="120"/>
        <v/>
      </c>
      <c r="BH138" s="74" t="str">
        <f t="shared" si="121"/>
        <v/>
      </c>
      <c r="BI138" s="74" t="str">
        <f t="shared" si="122"/>
        <v/>
      </c>
      <c r="BJ138" s="74" t="str">
        <f t="shared" si="123"/>
        <v/>
      </c>
      <c r="BK138" s="74" t="str">
        <f t="shared" si="124"/>
        <v/>
      </c>
      <c r="BL138" s="74" t="str">
        <f t="shared" si="125"/>
        <v/>
      </c>
      <c r="BM138" s="74" t="str">
        <f t="shared" si="126"/>
        <v/>
      </c>
      <c r="BN138" s="62">
        <f t="shared" si="127"/>
        <v>1.6338888888888878</v>
      </c>
      <c r="BO138" s="62">
        <f t="shared" si="128"/>
        <v>8.3166666666666682</v>
      </c>
      <c r="BP138" s="9">
        <f t="shared" si="140"/>
        <v>0.3160737947304838</v>
      </c>
      <c r="BQ138" s="9">
        <f t="shared" si="141"/>
        <v>0.32234257710989572</v>
      </c>
      <c r="BR138" s="9">
        <f t="shared" si="142"/>
        <v>0.32835613896960109</v>
      </c>
      <c r="BS138" s="9" t="str">
        <f t="shared" si="143"/>
        <v/>
      </c>
      <c r="BT138" s="9" t="str">
        <f t="shared" si="144"/>
        <v/>
      </c>
      <c r="BU138" s="9" t="str">
        <f t="shared" si="145"/>
        <v/>
      </c>
      <c r="BV138" s="9" t="str">
        <f t="shared" si="146"/>
        <v/>
      </c>
      <c r="BW138" s="9" t="str">
        <f t="shared" si="147"/>
        <v/>
      </c>
      <c r="BX138" s="9" t="str">
        <f t="shared" si="148"/>
        <v/>
      </c>
      <c r="BY138" s="9" t="str">
        <f t="shared" si="149"/>
        <v/>
      </c>
      <c r="BZ138" s="9">
        <f t="shared" si="150"/>
        <v>2.6252429679558915E-3</v>
      </c>
      <c r="CA138" s="9">
        <f t="shared" si="151"/>
        <v>3.4202875445542408E-3</v>
      </c>
      <c r="CB138" s="9">
        <f t="shared" si="152"/>
        <v>3.4361292028220088E-3</v>
      </c>
      <c r="CC138" s="9" t="str">
        <f t="shared" si="153"/>
        <v/>
      </c>
      <c r="CD138" s="9" t="str">
        <f t="shared" si="154"/>
        <v/>
      </c>
      <c r="CE138" s="9" t="str">
        <f t="shared" si="155"/>
        <v/>
      </c>
      <c r="CF138" s="9" t="str">
        <f t="shared" si="156"/>
        <v/>
      </c>
      <c r="CG138" s="9" t="str">
        <f t="shared" si="157"/>
        <v/>
      </c>
      <c r="CH138" s="9" t="str">
        <f t="shared" si="158"/>
        <v/>
      </c>
      <c r="CI138" s="9" t="str">
        <f t="shared" si="159"/>
        <v/>
      </c>
    </row>
    <row r="139" spans="1:87">
      <c r="A139" s="188"/>
      <c r="B139" s="57" t="str">
        <f>IF('Gene Table'!D138="","",'Gene Table'!D138)</f>
        <v>NM_194255</v>
      </c>
      <c r="C139" s="57" t="s">
        <v>1782</v>
      </c>
      <c r="D139" s="60">
        <f>IF(SUM('Test Sample Data'!D$3:D$98)&gt;10,IF(AND(ISNUMBER('Test Sample Data'!D138),'Test Sample Data'!D138&lt;$B$1, 'Test Sample Data'!D138&gt;0),'Test Sample Data'!D138,$B$1),"")</f>
        <v>25.27</v>
      </c>
      <c r="E139" s="60">
        <f>IF(SUM('Test Sample Data'!E$3:E$98)&gt;10,IF(AND(ISNUMBER('Test Sample Data'!E138),'Test Sample Data'!E138&lt;$B$1, 'Test Sample Data'!E138&gt;0),'Test Sample Data'!E138,$B$1),"")</f>
        <v>25.39</v>
      </c>
      <c r="F139" s="60">
        <f>IF(SUM('Test Sample Data'!F$3:F$98)&gt;10,IF(AND(ISNUMBER('Test Sample Data'!F138),'Test Sample Data'!F138&lt;$B$1, 'Test Sample Data'!F138&gt;0),'Test Sample Data'!F138,$B$1),"")</f>
        <v>25.36</v>
      </c>
      <c r="G139" s="60" t="str">
        <f>IF(SUM('Test Sample Data'!G$3:G$98)&gt;10,IF(AND(ISNUMBER('Test Sample Data'!G138),'Test Sample Data'!G138&lt;$B$1, 'Test Sample Data'!G138&gt;0),'Test Sample Data'!G138,$B$1),"")</f>
        <v/>
      </c>
      <c r="H139" s="60" t="str">
        <f>IF(SUM('Test Sample Data'!H$3:H$98)&gt;10,IF(AND(ISNUMBER('Test Sample Data'!H138),'Test Sample Data'!H138&lt;$B$1, 'Test Sample Data'!H138&gt;0),'Test Sample Data'!H138,$B$1),"")</f>
        <v/>
      </c>
      <c r="I139" s="60" t="str">
        <f>IF(SUM('Test Sample Data'!I$3:I$98)&gt;10,IF(AND(ISNUMBER('Test Sample Data'!I138),'Test Sample Data'!I138&lt;$B$1, 'Test Sample Data'!I138&gt;0),'Test Sample Data'!I138,$B$1),"")</f>
        <v/>
      </c>
      <c r="J139" s="60" t="str">
        <f>IF(SUM('Test Sample Data'!J$3:J$98)&gt;10,IF(AND(ISNUMBER('Test Sample Data'!J138),'Test Sample Data'!J138&lt;$B$1, 'Test Sample Data'!J138&gt;0),'Test Sample Data'!J138,$B$1),"")</f>
        <v/>
      </c>
      <c r="K139" s="60" t="str">
        <f>IF(SUM('Test Sample Data'!K$3:K$98)&gt;10,IF(AND(ISNUMBER('Test Sample Data'!K138),'Test Sample Data'!K138&lt;$B$1, 'Test Sample Data'!K138&gt;0),'Test Sample Data'!K138,$B$1),"")</f>
        <v/>
      </c>
      <c r="L139" s="60" t="str">
        <f>IF(SUM('Test Sample Data'!L$3:L$98)&gt;10,IF(AND(ISNUMBER('Test Sample Data'!L138),'Test Sample Data'!L138&lt;$B$1, 'Test Sample Data'!L138&gt;0),'Test Sample Data'!L138,$B$1),"")</f>
        <v/>
      </c>
      <c r="M139" s="60" t="str">
        <f>IF(SUM('Test Sample Data'!M$3:M$98)&gt;10,IF(AND(ISNUMBER('Test Sample Data'!M138),'Test Sample Data'!M138&lt;$B$1, 'Test Sample Data'!M138&gt;0),'Test Sample Data'!M138,$B$1),"")</f>
        <v/>
      </c>
      <c r="N139" s="60" t="str">
        <f>'Gene Table'!D138</f>
        <v>NM_194255</v>
      </c>
      <c r="O139" s="57" t="s">
        <v>1782</v>
      </c>
      <c r="P139" s="60">
        <f>IF(SUM('Control Sample Data'!D$3:D$98)&gt;10,IF(AND(ISNUMBER('Control Sample Data'!D138),'Control Sample Data'!D138&lt;$B$1, 'Control Sample Data'!D138&gt;0),'Control Sample Data'!D138,$B$1),"")</f>
        <v>26.22</v>
      </c>
      <c r="Q139" s="60">
        <f>IF(SUM('Control Sample Data'!E$3:E$98)&gt;10,IF(AND(ISNUMBER('Control Sample Data'!E138),'Control Sample Data'!E138&lt;$B$1, 'Control Sample Data'!E138&gt;0),'Control Sample Data'!E138,$B$1),"")</f>
        <v>26.21</v>
      </c>
      <c r="R139" s="60">
        <f>IF(SUM('Control Sample Data'!F$3:F$98)&gt;10,IF(AND(ISNUMBER('Control Sample Data'!F138),'Control Sample Data'!F138&lt;$B$1, 'Control Sample Data'!F138&gt;0),'Control Sample Data'!F138,$B$1),"")</f>
        <v>26.32</v>
      </c>
      <c r="S139" s="60" t="str">
        <f>IF(SUM('Control Sample Data'!G$3:G$98)&gt;10,IF(AND(ISNUMBER('Control Sample Data'!G138),'Control Sample Data'!G138&lt;$B$1, 'Control Sample Data'!G138&gt;0),'Control Sample Data'!G138,$B$1),"")</f>
        <v/>
      </c>
      <c r="T139" s="60" t="str">
        <f>IF(SUM('Control Sample Data'!H$3:H$98)&gt;10,IF(AND(ISNUMBER('Control Sample Data'!H138),'Control Sample Data'!H138&lt;$B$1, 'Control Sample Data'!H138&gt;0),'Control Sample Data'!H138,$B$1),"")</f>
        <v/>
      </c>
      <c r="U139" s="60" t="str">
        <f>IF(SUM('Control Sample Data'!I$3:I$98)&gt;10,IF(AND(ISNUMBER('Control Sample Data'!I138),'Control Sample Data'!I138&lt;$B$1, 'Control Sample Data'!I138&gt;0),'Control Sample Data'!I138,$B$1),"")</f>
        <v/>
      </c>
      <c r="V139" s="60" t="str">
        <f>IF(SUM('Control Sample Data'!J$3:J$98)&gt;10,IF(AND(ISNUMBER('Control Sample Data'!J138),'Control Sample Data'!J138&lt;$B$1, 'Control Sample Data'!J138&gt;0),'Control Sample Data'!J138,$B$1),"")</f>
        <v/>
      </c>
      <c r="W139" s="60" t="str">
        <f>IF(SUM('Control Sample Data'!K$3:K$98)&gt;10,IF(AND(ISNUMBER('Control Sample Data'!K138),'Control Sample Data'!K138&lt;$B$1, 'Control Sample Data'!K138&gt;0),'Control Sample Data'!K138,$B$1),"")</f>
        <v/>
      </c>
      <c r="X139" s="60" t="str">
        <f>IF(SUM('Control Sample Data'!L$3:L$98)&gt;10,IF(AND(ISNUMBER('Control Sample Data'!L138),'Control Sample Data'!L138&lt;$B$1, 'Control Sample Data'!L138&gt;0),'Control Sample Data'!L138,$B$1),"")</f>
        <v/>
      </c>
      <c r="Y139" s="60" t="str">
        <f>IF(SUM('Control Sample Data'!M$3:M$98)&gt;10,IF(AND(ISNUMBER('Control Sample Data'!M138),'Control Sample Data'!M138&lt;$B$1, 'Control Sample Data'!M138&gt;0),'Control Sample Data'!M138,$B$1),"")</f>
        <v/>
      </c>
      <c r="AT139" s="74">
        <f t="shared" si="130"/>
        <v>1.7516666666666687</v>
      </c>
      <c r="AU139" s="74">
        <f t="shared" si="131"/>
        <v>1.7833333333333314</v>
      </c>
      <c r="AV139" s="74">
        <f t="shared" si="132"/>
        <v>1.7366666666666646</v>
      </c>
      <c r="AW139" s="74" t="str">
        <f t="shared" si="133"/>
        <v/>
      </c>
      <c r="AX139" s="74" t="str">
        <f t="shared" si="134"/>
        <v/>
      </c>
      <c r="AY139" s="74" t="str">
        <f t="shared" si="135"/>
        <v/>
      </c>
      <c r="AZ139" s="74" t="str">
        <f t="shared" si="136"/>
        <v/>
      </c>
      <c r="BA139" s="74" t="str">
        <f t="shared" si="137"/>
        <v/>
      </c>
      <c r="BB139" s="74" t="str">
        <f t="shared" si="138"/>
        <v/>
      </c>
      <c r="BC139" s="74" t="str">
        <f t="shared" si="139"/>
        <v/>
      </c>
      <c r="BD139" s="74">
        <f t="shared" si="117"/>
        <v>2.4433333333333316</v>
      </c>
      <c r="BE139" s="74">
        <f t="shared" si="118"/>
        <v>1.9016666666666673</v>
      </c>
      <c r="BF139" s="74">
        <f t="shared" si="119"/>
        <v>1.9149999999999991</v>
      </c>
      <c r="BG139" s="74" t="str">
        <f t="shared" si="120"/>
        <v/>
      </c>
      <c r="BH139" s="74" t="str">
        <f t="shared" si="121"/>
        <v/>
      </c>
      <c r="BI139" s="74" t="str">
        <f t="shared" si="122"/>
        <v/>
      </c>
      <c r="BJ139" s="74" t="str">
        <f t="shared" si="123"/>
        <v/>
      </c>
      <c r="BK139" s="74" t="str">
        <f t="shared" si="124"/>
        <v/>
      </c>
      <c r="BL139" s="74" t="str">
        <f t="shared" si="125"/>
        <v/>
      </c>
      <c r="BM139" s="74" t="str">
        <f t="shared" si="126"/>
        <v/>
      </c>
      <c r="BN139" s="62">
        <f t="shared" si="127"/>
        <v>1.7572222222222216</v>
      </c>
      <c r="BO139" s="62">
        <f t="shared" si="128"/>
        <v>2.086666666666666</v>
      </c>
      <c r="BP139" s="9">
        <f t="shared" si="140"/>
        <v>0.29695852057968936</v>
      </c>
      <c r="BQ139" s="9">
        <f t="shared" si="141"/>
        <v>0.29051139673946025</v>
      </c>
      <c r="BR139" s="9">
        <f t="shared" si="142"/>
        <v>0.30006216666631735</v>
      </c>
      <c r="BS139" s="9" t="str">
        <f t="shared" si="143"/>
        <v/>
      </c>
      <c r="BT139" s="9" t="str">
        <f t="shared" si="144"/>
        <v/>
      </c>
      <c r="BU139" s="9" t="str">
        <f t="shared" si="145"/>
        <v/>
      </c>
      <c r="BV139" s="9" t="str">
        <f t="shared" si="146"/>
        <v/>
      </c>
      <c r="BW139" s="9" t="str">
        <f t="shared" si="147"/>
        <v/>
      </c>
      <c r="BX139" s="9" t="str">
        <f t="shared" si="148"/>
        <v/>
      </c>
      <c r="BY139" s="9" t="str">
        <f t="shared" si="149"/>
        <v/>
      </c>
      <c r="BZ139" s="9">
        <f t="shared" si="150"/>
        <v>0.18385835802324396</v>
      </c>
      <c r="CA139" s="9">
        <f t="shared" si="151"/>
        <v>0.2676340040486731</v>
      </c>
      <c r="CB139" s="9">
        <f t="shared" si="152"/>
        <v>0.26517193534205435</v>
      </c>
      <c r="CC139" s="9" t="str">
        <f t="shared" si="153"/>
        <v/>
      </c>
      <c r="CD139" s="9" t="str">
        <f t="shared" si="154"/>
        <v/>
      </c>
      <c r="CE139" s="9" t="str">
        <f t="shared" si="155"/>
        <v/>
      </c>
      <c r="CF139" s="9" t="str">
        <f t="shared" si="156"/>
        <v/>
      </c>
      <c r="CG139" s="9" t="str">
        <f t="shared" si="157"/>
        <v/>
      </c>
      <c r="CH139" s="9" t="str">
        <f t="shared" si="158"/>
        <v/>
      </c>
      <c r="CI139" s="9" t="str">
        <f t="shared" si="159"/>
        <v/>
      </c>
    </row>
    <row r="140" spans="1:87">
      <c r="A140" s="188"/>
      <c r="B140" s="57" t="str">
        <f>IF('Gene Table'!D139="","",'Gene Table'!D139)</f>
        <v>NM_000452</v>
      </c>
      <c r="C140" s="57" t="s">
        <v>1783</v>
      </c>
      <c r="D140" s="60">
        <f>IF(SUM('Test Sample Data'!D$3:D$98)&gt;10,IF(AND(ISNUMBER('Test Sample Data'!D139),'Test Sample Data'!D139&lt;$B$1, 'Test Sample Data'!D139&gt;0),'Test Sample Data'!D139,$B$1),"")</f>
        <v>25.48</v>
      </c>
      <c r="E140" s="60">
        <f>IF(SUM('Test Sample Data'!E$3:E$98)&gt;10,IF(AND(ISNUMBER('Test Sample Data'!E139),'Test Sample Data'!E139&lt;$B$1, 'Test Sample Data'!E139&gt;0),'Test Sample Data'!E139,$B$1),"")</f>
        <v>25.62</v>
      </c>
      <c r="F140" s="60">
        <f>IF(SUM('Test Sample Data'!F$3:F$98)&gt;10,IF(AND(ISNUMBER('Test Sample Data'!F139),'Test Sample Data'!F139&lt;$B$1, 'Test Sample Data'!F139&gt;0),'Test Sample Data'!F139,$B$1),"")</f>
        <v>25.41</v>
      </c>
      <c r="G140" s="60" t="str">
        <f>IF(SUM('Test Sample Data'!G$3:G$98)&gt;10,IF(AND(ISNUMBER('Test Sample Data'!G139),'Test Sample Data'!G139&lt;$B$1, 'Test Sample Data'!G139&gt;0),'Test Sample Data'!G139,$B$1),"")</f>
        <v/>
      </c>
      <c r="H140" s="60" t="str">
        <f>IF(SUM('Test Sample Data'!H$3:H$98)&gt;10,IF(AND(ISNUMBER('Test Sample Data'!H139),'Test Sample Data'!H139&lt;$B$1, 'Test Sample Data'!H139&gt;0),'Test Sample Data'!H139,$B$1),"")</f>
        <v/>
      </c>
      <c r="I140" s="60" t="str">
        <f>IF(SUM('Test Sample Data'!I$3:I$98)&gt;10,IF(AND(ISNUMBER('Test Sample Data'!I139),'Test Sample Data'!I139&lt;$B$1, 'Test Sample Data'!I139&gt;0),'Test Sample Data'!I139,$B$1),"")</f>
        <v/>
      </c>
      <c r="J140" s="60" t="str">
        <f>IF(SUM('Test Sample Data'!J$3:J$98)&gt;10,IF(AND(ISNUMBER('Test Sample Data'!J139),'Test Sample Data'!J139&lt;$B$1, 'Test Sample Data'!J139&gt;0),'Test Sample Data'!J139,$B$1),"")</f>
        <v/>
      </c>
      <c r="K140" s="60" t="str">
        <f>IF(SUM('Test Sample Data'!K$3:K$98)&gt;10,IF(AND(ISNUMBER('Test Sample Data'!K139),'Test Sample Data'!K139&lt;$B$1, 'Test Sample Data'!K139&gt;0),'Test Sample Data'!K139,$B$1),"")</f>
        <v/>
      </c>
      <c r="L140" s="60" t="str">
        <f>IF(SUM('Test Sample Data'!L$3:L$98)&gt;10,IF(AND(ISNUMBER('Test Sample Data'!L139),'Test Sample Data'!L139&lt;$B$1, 'Test Sample Data'!L139&gt;0),'Test Sample Data'!L139,$B$1),"")</f>
        <v/>
      </c>
      <c r="M140" s="60" t="str">
        <f>IF(SUM('Test Sample Data'!M$3:M$98)&gt;10,IF(AND(ISNUMBER('Test Sample Data'!M139),'Test Sample Data'!M139&lt;$B$1, 'Test Sample Data'!M139&gt;0),'Test Sample Data'!M139,$B$1),"")</f>
        <v/>
      </c>
      <c r="N140" s="60" t="str">
        <f>'Gene Table'!D139</f>
        <v>NM_000452</v>
      </c>
      <c r="O140" s="57" t="s">
        <v>1783</v>
      </c>
      <c r="P140" s="60">
        <f>IF(SUM('Control Sample Data'!D$3:D$98)&gt;10,IF(AND(ISNUMBER('Control Sample Data'!D139),'Control Sample Data'!D139&lt;$B$1, 'Control Sample Data'!D139&gt;0),'Control Sample Data'!D139,$B$1),"")</f>
        <v>25.67</v>
      </c>
      <c r="Q140" s="60">
        <f>IF(SUM('Control Sample Data'!E$3:E$98)&gt;10,IF(AND(ISNUMBER('Control Sample Data'!E139),'Control Sample Data'!E139&lt;$B$1, 'Control Sample Data'!E139&gt;0),'Control Sample Data'!E139,$B$1),"")</f>
        <v>25.79</v>
      </c>
      <c r="R140" s="60">
        <f>IF(SUM('Control Sample Data'!F$3:F$98)&gt;10,IF(AND(ISNUMBER('Control Sample Data'!F139),'Control Sample Data'!F139&lt;$B$1, 'Control Sample Data'!F139&gt;0),'Control Sample Data'!F139,$B$1),"")</f>
        <v>26.01</v>
      </c>
      <c r="S140" s="60" t="str">
        <f>IF(SUM('Control Sample Data'!G$3:G$98)&gt;10,IF(AND(ISNUMBER('Control Sample Data'!G139),'Control Sample Data'!G139&lt;$B$1, 'Control Sample Data'!G139&gt;0),'Control Sample Data'!G139,$B$1),"")</f>
        <v/>
      </c>
      <c r="T140" s="60" t="str">
        <f>IF(SUM('Control Sample Data'!H$3:H$98)&gt;10,IF(AND(ISNUMBER('Control Sample Data'!H139),'Control Sample Data'!H139&lt;$B$1, 'Control Sample Data'!H139&gt;0),'Control Sample Data'!H139,$B$1),"")</f>
        <v/>
      </c>
      <c r="U140" s="60" t="str">
        <f>IF(SUM('Control Sample Data'!I$3:I$98)&gt;10,IF(AND(ISNUMBER('Control Sample Data'!I139),'Control Sample Data'!I139&lt;$B$1, 'Control Sample Data'!I139&gt;0),'Control Sample Data'!I139,$B$1),"")</f>
        <v/>
      </c>
      <c r="V140" s="60" t="str">
        <f>IF(SUM('Control Sample Data'!J$3:J$98)&gt;10,IF(AND(ISNUMBER('Control Sample Data'!J139),'Control Sample Data'!J139&lt;$B$1, 'Control Sample Data'!J139&gt;0),'Control Sample Data'!J139,$B$1),"")</f>
        <v/>
      </c>
      <c r="W140" s="60" t="str">
        <f>IF(SUM('Control Sample Data'!K$3:K$98)&gt;10,IF(AND(ISNUMBER('Control Sample Data'!K139),'Control Sample Data'!K139&lt;$B$1, 'Control Sample Data'!K139&gt;0),'Control Sample Data'!K139,$B$1),"")</f>
        <v/>
      </c>
      <c r="X140" s="60" t="str">
        <f>IF(SUM('Control Sample Data'!L$3:L$98)&gt;10,IF(AND(ISNUMBER('Control Sample Data'!L139),'Control Sample Data'!L139&lt;$B$1, 'Control Sample Data'!L139&gt;0),'Control Sample Data'!L139,$B$1),"")</f>
        <v/>
      </c>
      <c r="Y140" s="60" t="str">
        <f>IF(SUM('Control Sample Data'!M$3:M$98)&gt;10,IF(AND(ISNUMBER('Control Sample Data'!M139),'Control Sample Data'!M139&lt;$B$1, 'Control Sample Data'!M139&gt;0),'Control Sample Data'!M139,$B$1),"")</f>
        <v/>
      </c>
      <c r="AT140" s="74">
        <f t="shared" si="130"/>
        <v>1.9616666666666696</v>
      </c>
      <c r="AU140" s="74">
        <f t="shared" si="131"/>
        <v>2.0133333333333319</v>
      </c>
      <c r="AV140" s="74">
        <f t="shared" si="132"/>
        <v>1.7866666666666653</v>
      </c>
      <c r="AW140" s="74" t="str">
        <f t="shared" si="133"/>
        <v/>
      </c>
      <c r="AX140" s="74" t="str">
        <f t="shared" si="134"/>
        <v/>
      </c>
      <c r="AY140" s="74" t="str">
        <f t="shared" si="135"/>
        <v/>
      </c>
      <c r="AZ140" s="74" t="str">
        <f t="shared" si="136"/>
        <v/>
      </c>
      <c r="BA140" s="74" t="str">
        <f t="shared" si="137"/>
        <v/>
      </c>
      <c r="BB140" s="74" t="str">
        <f t="shared" si="138"/>
        <v/>
      </c>
      <c r="BC140" s="74" t="str">
        <f t="shared" si="139"/>
        <v/>
      </c>
      <c r="BD140" s="74">
        <f t="shared" si="117"/>
        <v>1.8933333333333344</v>
      </c>
      <c r="BE140" s="74">
        <f t="shared" si="118"/>
        <v>1.4816666666666656</v>
      </c>
      <c r="BF140" s="74">
        <f t="shared" si="119"/>
        <v>1.6050000000000004</v>
      </c>
      <c r="BG140" s="74" t="str">
        <f t="shared" si="120"/>
        <v/>
      </c>
      <c r="BH140" s="74" t="str">
        <f t="shared" si="121"/>
        <v/>
      </c>
      <c r="BI140" s="74" t="str">
        <f t="shared" si="122"/>
        <v/>
      </c>
      <c r="BJ140" s="74" t="str">
        <f t="shared" si="123"/>
        <v/>
      </c>
      <c r="BK140" s="74" t="str">
        <f t="shared" si="124"/>
        <v/>
      </c>
      <c r="BL140" s="74" t="str">
        <f t="shared" si="125"/>
        <v/>
      </c>
      <c r="BM140" s="74" t="str">
        <f t="shared" si="126"/>
        <v/>
      </c>
      <c r="BN140" s="62">
        <f t="shared" si="127"/>
        <v>1.9205555555555556</v>
      </c>
      <c r="BO140" s="62">
        <f t="shared" si="128"/>
        <v>1.6600000000000001</v>
      </c>
      <c r="BP140" s="9">
        <f t="shared" si="140"/>
        <v>0.25673169719524419</v>
      </c>
      <c r="BQ140" s="9">
        <f t="shared" si="141"/>
        <v>0.2477001533163076</v>
      </c>
      <c r="BR140" s="9">
        <f t="shared" si="142"/>
        <v>0.28984094771889762</v>
      </c>
      <c r="BS140" s="9" t="str">
        <f t="shared" si="143"/>
        <v/>
      </c>
      <c r="BT140" s="9" t="str">
        <f t="shared" si="144"/>
        <v/>
      </c>
      <c r="BU140" s="9" t="str">
        <f t="shared" si="145"/>
        <v/>
      </c>
      <c r="BV140" s="9" t="str">
        <f t="shared" si="146"/>
        <v/>
      </c>
      <c r="BW140" s="9" t="str">
        <f t="shared" si="147"/>
        <v/>
      </c>
      <c r="BX140" s="9" t="str">
        <f t="shared" si="148"/>
        <v/>
      </c>
      <c r="BY140" s="9" t="str">
        <f t="shared" si="149"/>
        <v/>
      </c>
      <c r="BZ140" s="9">
        <f t="shared" si="150"/>
        <v>0.26918439206188055</v>
      </c>
      <c r="CA140" s="9">
        <f t="shared" si="151"/>
        <v>0.3580749086144579</v>
      </c>
      <c r="CB140" s="9">
        <f t="shared" si="152"/>
        <v>0.32873569005126763</v>
      </c>
      <c r="CC140" s="9" t="str">
        <f t="shared" si="153"/>
        <v/>
      </c>
      <c r="CD140" s="9" t="str">
        <f t="shared" si="154"/>
        <v/>
      </c>
      <c r="CE140" s="9" t="str">
        <f t="shared" si="155"/>
        <v/>
      </c>
      <c r="CF140" s="9" t="str">
        <f t="shared" si="156"/>
        <v/>
      </c>
      <c r="CG140" s="9" t="str">
        <f t="shared" si="157"/>
        <v/>
      </c>
      <c r="CH140" s="9" t="str">
        <f t="shared" si="158"/>
        <v/>
      </c>
      <c r="CI140" s="9" t="str">
        <f t="shared" si="159"/>
        <v/>
      </c>
    </row>
    <row r="141" spans="1:87">
      <c r="A141" s="188"/>
      <c r="B141" s="57" t="str">
        <f>IF('Gene Table'!D140="","",'Gene Table'!D140)</f>
        <v>NM_022362</v>
      </c>
      <c r="C141" s="57" t="s">
        <v>1784</v>
      </c>
      <c r="D141" s="60">
        <f>IF(SUM('Test Sample Data'!D$3:D$98)&gt;10,IF(AND(ISNUMBER('Test Sample Data'!D140),'Test Sample Data'!D140&lt;$B$1, 'Test Sample Data'!D140&gt;0),'Test Sample Data'!D140,$B$1),"")</f>
        <v>25.08</v>
      </c>
      <c r="E141" s="60">
        <f>IF(SUM('Test Sample Data'!E$3:E$98)&gt;10,IF(AND(ISNUMBER('Test Sample Data'!E140),'Test Sample Data'!E140&lt;$B$1, 'Test Sample Data'!E140&gt;0),'Test Sample Data'!E140,$B$1),"")</f>
        <v>25.09</v>
      </c>
      <c r="F141" s="60">
        <f>IF(SUM('Test Sample Data'!F$3:F$98)&gt;10,IF(AND(ISNUMBER('Test Sample Data'!F140),'Test Sample Data'!F140&lt;$B$1, 'Test Sample Data'!F140&gt;0),'Test Sample Data'!F140,$B$1),"")</f>
        <v>25.14</v>
      </c>
      <c r="G141" s="60" t="str">
        <f>IF(SUM('Test Sample Data'!G$3:G$98)&gt;10,IF(AND(ISNUMBER('Test Sample Data'!G140),'Test Sample Data'!G140&lt;$B$1, 'Test Sample Data'!G140&gt;0),'Test Sample Data'!G140,$B$1),"")</f>
        <v/>
      </c>
      <c r="H141" s="60" t="str">
        <f>IF(SUM('Test Sample Data'!H$3:H$98)&gt;10,IF(AND(ISNUMBER('Test Sample Data'!H140),'Test Sample Data'!H140&lt;$B$1, 'Test Sample Data'!H140&gt;0),'Test Sample Data'!H140,$B$1),"")</f>
        <v/>
      </c>
      <c r="I141" s="60" t="str">
        <f>IF(SUM('Test Sample Data'!I$3:I$98)&gt;10,IF(AND(ISNUMBER('Test Sample Data'!I140),'Test Sample Data'!I140&lt;$B$1, 'Test Sample Data'!I140&gt;0),'Test Sample Data'!I140,$B$1),"")</f>
        <v/>
      </c>
      <c r="J141" s="60" t="str">
        <f>IF(SUM('Test Sample Data'!J$3:J$98)&gt;10,IF(AND(ISNUMBER('Test Sample Data'!J140),'Test Sample Data'!J140&lt;$B$1, 'Test Sample Data'!J140&gt;0),'Test Sample Data'!J140,$B$1),"")</f>
        <v/>
      </c>
      <c r="K141" s="60" t="str">
        <f>IF(SUM('Test Sample Data'!K$3:K$98)&gt;10,IF(AND(ISNUMBER('Test Sample Data'!K140),'Test Sample Data'!K140&lt;$B$1, 'Test Sample Data'!K140&gt;0),'Test Sample Data'!K140,$B$1),"")</f>
        <v/>
      </c>
      <c r="L141" s="60" t="str">
        <f>IF(SUM('Test Sample Data'!L$3:L$98)&gt;10,IF(AND(ISNUMBER('Test Sample Data'!L140),'Test Sample Data'!L140&lt;$B$1, 'Test Sample Data'!L140&gt;0),'Test Sample Data'!L140,$B$1),"")</f>
        <v/>
      </c>
      <c r="M141" s="60" t="str">
        <f>IF(SUM('Test Sample Data'!M$3:M$98)&gt;10,IF(AND(ISNUMBER('Test Sample Data'!M140),'Test Sample Data'!M140&lt;$B$1, 'Test Sample Data'!M140&gt;0),'Test Sample Data'!M140,$B$1),"")</f>
        <v/>
      </c>
      <c r="N141" s="60" t="str">
        <f>'Gene Table'!D140</f>
        <v>NM_022362</v>
      </c>
      <c r="O141" s="57" t="s">
        <v>1784</v>
      </c>
      <c r="P141" s="60">
        <f>IF(SUM('Control Sample Data'!D$3:D$98)&gt;10,IF(AND(ISNUMBER('Control Sample Data'!D140),'Control Sample Data'!D140&lt;$B$1, 'Control Sample Data'!D140&gt;0),'Control Sample Data'!D140,$B$1),"")</f>
        <v>27.26</v>
      </c>
      <c r="Q141" s="60">
        <f>IF(SUM('Control Sample Data'!E$3:E$98)&gt;10,IF(AND(ISNUMBER('Control Sample Data'!E140),'Control Sample Data'!E140&lt;$B$1, 'Control Sample Data'!E140&gt;0),'Control Sample Data'!E140,$B$1),"")</f>
        <v>27.43</v>
      </c>
      <c r="R141" s="60">
        <f>IF(SUM('Control Sample Data'!F$3:F$98)&gt;10,IF(AND(ISNUMBER('Control Sample Data'!F140),'Control Sample Data'!F140&lt;$B$1, 'Control Sample Data'!F140&gt;0),'Control Sample Data'!F140,$B$1),"")</f>
        <v>27.6</v>
      </c>
      <c r="S141" s="60" t="str">
        <f>IF(SUM('Control Sample Data'!G$3:G$98)&gt;10,IF(AND(ISNUMBER('Control Sample Data'!G140),'Control Sample Data'!G140&lt;$B$1, 'Control Sample Data'!G140&gt;0),'Control Sample Data'!G140,$B$1),"")</f>
        <v/>
      </c>
      <c r="T141" s="60" t="str">
        <f>IF(SUM('Control Sample Data'!H$3:H$98)&gt;10,IF(AND(ISNUMBER('Control Sample Data'!H140),'Control Sample Data'!H140&lt;$B$1, 'Control Sample Data'!H140&gt;0),'Control Sample Data'!H140,$B$1),"")</f>
        <v/>
      </c>
      <c r="U141" s="60" t="str">
        <f>IF(SUM('Control Sample Data'!I$3:I$98)&gt;10,IF(AND(ISNUMBER('Control Sample Data'!I140),'Control Sample Data'!I140&lt;$B$1, 'Control Sample Data'!I140&gt;0),'Control Sample Data'!I140,$B$1),"")</f>
        <v/>
      </c>
      <c r="V141" s="60" t="str">
        <f>IF(SUM('Control Sample Data'!J$3:J$98)&gt;10,IF(AND(ISNUMBER('Control Sample Data'!J140),'Control Sample Data'!J140&lt;$B$1, 'Control Sample Data'!J140&gt;0),'Control Sample Data'!J140,$B$1),"")</f>
        <v/>
      </c>
      <c r="W141" s="60" t="str">
        <f>IF(SUM('Control Sample Data'!K$3:K$98)&gt;10,IF(AND(ISNUMBER('Control Sample Data'!K140),'Control Sample Data'!K140&lt;$B$1, 'Control Sample Data'!K140&gt;0),'Control Sample Data'!K140,$B$1),"")</f>
        <v/>
      </c>
      <c r="X141" s="60" t="str">
        <f>IF(SUM('Control Sample Data'!L$3:L$98)&gt;10,IF(AND(ISNUMBER('Control Sample Data'!L140),'Control Sample Data'!L140&lt;$B$1, 'Control Sample Data'!L140&gt;0),'Control Sample Data'!L140,$B$1),"")</f>
        <v/>
      </c>
      <c r="Y141" s="60" t="str">
        <f>IF(SUM('Control Sample Data'!M$3:M$98)&gt;10,IF(AND(ISNUMBER('Control Sample Data'!M140),'Control Sample Data'!M140&lt;$B$1, 'Control Sample Data'!M140&gt;0),'Control Sample Data'!M140,$B$1),"")</f>
        <v/>
      </c>
      <c r="AT141" s="74">
        <f t="shared" si="130"/>
        <v>1.5616666666666674</v>
      </c>
      <c r="AU141" s="74">
        <f t="shared" si="131"/>
        <v>1.4833333333333307</v>
      </c>
      <c r="AV141" s="74">
        <f t="shared" si="132"/>
        <v>1.5166666666666657</v>
      </c>
      <c r="AW141" s="74" t="str">
        <f t="shared" si="133"/>
        <v/>
      </c>
      <c r="AX141" s="74" t="str">
        <f t="shared" si="134"/>
        <v/>
      </c>
      <c r="AY141" s="74" t="str">
        <f t="shared" si="135"/>
        <v/>
      </c>
      <c r="AZ141" s="74" t="str">
        <f t="shared" si="136"/>
        <v/>
      </c>
      <c r="BA141" s="74" t="str">
        <f t="shared" si="137"/>
        <v/>
      </c>
      <c r="BB141" s="74" t="str">
        <f t="shared" si="138"/>
        <v/>
      </c>
      <c r="BC141" s="74" t="str">
        <f t="shared" si="139"/>
        <v/>
      </c>
      <c r="BD141" s="74">
        <f t="shared" si="117"/>
        <v>3.4833333333333343</v>
      </c>
      <c r="BE141" s="74">
        <f t="shared" si="118"/>
        <v>3.1216666666666661</v>
      </c>
      <c r="BF141" s="74">
        <f t="shared" si="119"/>
        <v>3.1950000000000003</v>
      </c>
      <c r="BG141" s="74" t="str">
        <f t="shared" si="120"/>
        <v/>
      </c>
      <c r="BH141" s="74" t="str">
        <f t="shared" si="121"/>
        <v/>
      </c>
      <c r="BI141" s="74" t="str">
        <f t="shared" si="122"/>
        <v/>
      </c>
      <c r="BJ141" s="74" t="str">
        <f t="shared" si="123"/>
        <v/>
      </c>
      <c r="BK141" s="74" t="str">
        <f t="shared" si="124"/>
        <v/>
      </c>
      <c r="BL141" s="74" t="str">
        <f t="shared" si="125"/>
        <v/>
      </c>
      <c r="BM141" s="74" t="str">
        <f t="shared" si="126"/>
        <v/>
      </c>
      <c r="BN141" s="62">
        <f t="shared" si="127"/>
        <v>1.5205555555555545</v>
      </c>
      <c r="BO141" s="62">
        <f t="shared" si="128"/>
        <v>3.2666666666666671</v>
      </c>
      <c r="BP141" s="9">
        <f t="shared" si="140"/>
        <v>0.33875950539527649</v>
      </c>
      <c r="BQ141" s="9">
        <f t="shared" si="141"/>
        <v>0.35766148310881529</v>
      </c>
      <c r="BR141" s="9">
        <f t="shared" si="142"/>
        <v>0.34949248354475509</v>
      </c>
      <c r="BS141" s="9" t="str">
        <f t="shared" si="143"/>
        <v/>
      </c>
      <c r="BT141" s="9" t="str">
        <f t="shared" si="144"/>
        <v/>
      </c>
      <c r="BU141" s="9" t="str">
        <f t="shared" si="145"/>
        <v/>
      </c>
      <c r="BV141" s="9" t="str">
        <f t="shared" si="146"/>
        <v/>
      </c>
      <c r="BW141" s="9" t="str">
        <f t="shared" si="147"/>
        <v/>
      </c>
      <c r="BX141" s="9" t="str">
        <f t="shared" si="148"/>
        <v/>
      </c>
      <c r="BY141" s="9" t="str">
        <f t="shared" si="149"/>
        <v/>
      </c>
      <c r="BZ141" s="9">
        <f t="shared" si="150"/>
        <v>8.9415370777203601E-2</v>
      </c>
      <c r="CA141" s="9">
        <f t="shared" si="151"/>
        <v>0.11489065274581639</v>
      </c>
      <c r="CB141" s="9">
        <f t="shared" si="152"/>
        <v>0.10919661198958677</v>
      </c>
      <c r="CC141" s="9" t="str">
        <f t="shared" si="153"/>
        <v/>
      </c>
      <c r="CD141" s="9" t="str">
        <f t="shared" si="154"/>
        <v/>
      </c>
      <c r="CE141" s="9" t="str">
        <f t="shared" si="155"/>
        <v/>
      </c>
      <c r="CF141" s="9" t="str">
        <f t="shared" si="156"/>
        <v/>
      </c>
      <c r="CG141" s="9" t="str">
        <f t="shared" si="157"/>
        <v/>
      </c>
      <c r="CH141" s="9" t="str">
        <f t="shared" si="158"/>
        <v/>
      </c>
      <c r="CI141" s="9" t="str">
        <f t="shared" si="159"/>
        <v/>
      </c>
    </row>
    <row r="142" spans="1:87">
      <c r="A142" s="188"/>
      <c r="B142" s="57" t="str">
        <f>IF('Gene Table'!D141="","",'Gene Table'!D141)</f>
        <v>NM_005410</v>
      </c>
      <c r="C142" s="57" t="s">
        <v>1785</v>
      </c>
      <c r="D142" s="60">
        <f>IF(SUM('Test Sample Data'!D$3:D$98)&gt;10,IF(AND(ISNUMBER('Test Sample Data'!D141),'Test Sample Data'!D141&lt;$B$1, 'Test Sample Data'!D141&gt;0),'Test Sample Data'!D141,$B$1),"")</f>
        <v>24</v>
      </c>
      <c r="E142" s="60">
        <f>IF(SUM('Test Sample Data'!E$3:E$98)&gt;10,IF(AND(ISNUMBER('Test Sample Data'!E141),'Test Sample Data'!E141&lt;$B$1, 'Test Sample Data'!E141&gt;0),'Test Sample Data'!E141,$B$1),"")</f>
        <v>24.03</v>
      </c>
      <c r="F142" s="60">
        <f>IF(SUM('Test Sample Data'!F$3:F$98)&gt;10,IF(AND(ISNUMBER('Test Sample Data'!F141),'Test Sample Data'!F141&lt;$B$1, 'Test Sample Data'!F141&gt;0),'Test Sample Data'!F141,$B$1),"")</f>
        <v>24.04</v>
      </c>
      <c r="G142" s="60" t="str">
        <f>IF(SUM('Test Sample Data'!G$3:G$98)&gt;10,IF(AND(ISNUMBER('Test Sample Data'!G141),'Test Sample Data'!G141&lt;$B$1, 'Test Sample Data'!G141&gt;0),'Test Sample Data'!G141,$B$1),"")</f>
        <v/>
      </c>
      <c r="H142" s="60" t="str">
        <f>IF(SUM('Test Sample Data'!H$3:H$98)&gt;10,IF(AND(ISNUMBER('Test Sample Data'!H141),'Test Sample Data'!H141&lt;$B$1, 'Test Sample Data'!H141&gt;0),'Test Sample Data'!H141,$B$1),"")</f>
        <v/>
      </c>
      <c r="I142" s="60" t="str">
        <f>IF(SUM('Test Sample Data'!I$3:I$98)&gt;10,IF(AND(ISNUMBER('Test Sample Data'!I141),'Test Sample Data'!I141&lt;$B$1, 'Test Sample Data'!I141&gt;0),'Test Sample Data'!I141,$B$1),"")</f>
        <v/>
      </c>
      <c r="J142" s="60" t="str">
        <f>IF(SUM('Test Sample Data'!J$3:J$98)&gt;10,IF(AND(ISNUMBER('Test Sample Data'!J141),'Test Sample Data'!J141&lt;$B$1, 'Test Sample Data'!J141&gt;0),'Test Sample Data'!J141,$B$1),"")</f>
        <v/>
      </c>
      <c r="K142" s="60" t="str">
        <f>IF(SUM('Test Sample Data'!K$3:K$98)&gt;10,IF(AND(ISNUMBER('Test Sample Data'!K141),'Test Sample Data'!K141&lt;$B$1, 'Test Sample Data'!K141&gt;0),'Test Sample Data'!K141,$B$1),"")</f>
        <v/>
      </c>
      <c r="L142" s="60" t="str">
        <f>IF(SUM('Test Sample Data'!L$3:L$98)&gt;10,IF(AND(ISNUMBER('Test Sample Data'!L141),'Test Sample Data'!L141&lt;$B$1, 'Test Sample Data'!L141&gt;0),'Test Sample Data'!L141,$B$1),"")</f>
        <v/>
      </c>
      <c r="M142" s="60" t="str">
        <f>IF(SUM('Test Sample Data'!M$3:M$98)&gt;10,IF(AND(ISNUMBER('Test Sample Data'!M141),'Test Sample Data'!M141&lt;$B$1, 'Test Sample Data'!M141&gt;0),'Test Sample Data'!M141,$B$1),"")</f>
        <v/>
      </c>
      <c r="N142" s="60" t="str">
        <f>'Gene Table'!D141</f>
        <v>NM_005410</v>
      </c>
      <c r="O142" s="57" t="s">
        <v>1785</v>
      </c>
      <c r="P142" s="60">
        <f>IF(SUM('Control Sample Data'!D$3:D$98)&gt;10,IF(AND(ISNUMBER('Control Sample Data'!D141),'Control Sample Data'!D141&lt;$B$1, 'Control Sample Data'!D141&gt;0),'Control Sample Data'!D141,$B$1),"")</f>
        <v>25.27</v>
      </c>
      <c r="Q142" s="60">
        <f>IF(SUM('Control Sample Data'!E$3:E$98)&gt;10,IF(AND(ISNUMBER('Control Sample Data'!E141),'Control Sample Data'!E141&lt;$B$1, 'Control Sample Data'!E141&gt;0),'Control Sample Data'!E141,$B$1),"")</f>
        <v>25.32</v>
      </c>
      <c r="R142" s="60">
        <f>IF(SUM('Control Sample Data'!F$3:F$98)&gt;10,IF(AND(ISNUMBER('Control Sample Data'!F141),'Control Sample Data'!F141&lt;$B$1, 'Control Sample Data'!F141&gt;0),'Control Sample Data'!F141,$B$1),"")</f>
        <v>25.39</v>
      </c>
      <c r="S142" s="60" t="str">
        <f>IF(SUM('Control Sample Data'!G$3:G$98)&gt;10,IF(AND(ISNUMBER('Control Sample Data'!G141),'Control Sample Data'!G141&lt;$B$1, 'Control Sample Data'!G141&gt;0),'Control Sample Data'!G141,$B$1),"")</f>
        <v/>
      </c>
      <c r="T142" s="60" t="str">
        <f>IF(SUM('Control Sample Data'!H$3:H$98)&gt;10,IF(AND(ISNUMBER('Control Sample Data'!H141),'Control Sample Data'!H141&lt;$B$1, 'Control Sample Data'!H141&gt;0),'Control Sample Data'!H141,$B$1),"")</f>
        <v/>
      </c>
      <c r="U142" s="60" t="str">
        <f>IF(SUM('Control Sample Data'!I$3:I$98)&gt;10,IF(AND(ISNUMBER('Control Sample Data'!I141),'Control Sample Data'!I141&lt;$B$1, 'Control Sample Data'!I141&gt;0),'Control Sample Data'!I141,$B$1),"")</f>
        <v/>
      </c>
      <c r="V142" s="60" t="str">
        <f>IF(SUM('Control Sample Data'!J$3:J$98)&gt;10,IF(AND(ISNUMBER('Control Sample Data'!J141),'Control Sample Data'!J141&lt;$B$1, 'Control Sample Data'!J141&gt;0),'Control Sample Data'!J141,$B$1),"")</f>
        <v/>
      </c>
      <c r="W142" s="60" t="str">
        <f>IF(SUM('Control Sample Data'!K$3:K$98)&gt;10,IF(AND(ISNUMBER('Control Sample Data'!K141),'Control Sample Data'!K141&lt;$B$1, 'Control Sample Data'!K141&gt;0),'Control Sample Data'!K141,$B$1),"")</f>
        <v/>
      </c>
      <c r="X142" s="60" t="str">
        <f>IF(SUM('Control Sample Data'!L$3:L$98)&gt;10,IF(AND(ISNUMBER('Control Sample Data'!L141),'Control Sample Data'!L141&lt;$B$1, 'Control Sample Data'!L141&gt;0),'Control Sample Data'!L141,$B$1),"")</f>
        <v/>
      </c>
      <c r="Y142" s="60" t="str">
        <f>IF(SUM('Control Sample Data'!M$3:M$98)&gt;10,IF(AND(ISNUMBER('Control Sample Data'!M141),'Control Sample Data'!M141&lt;$B$1, 'Control Sample Data'!M141&gt;0),'Control Sample Data'!M141,$B$1),"")</f>
        <v/>
      </c>
      <c r="AT142" s="74">
        <f t="shared" si="130"/>
        <v>0.48166666666666913</v>
      </c>
      <c r="AU142" s="74">
        <f t="shared" si="131"/>
        <v>0.42333333333333201</v>
      </c>
      <c r="AV142" s="74">
        <f t="shared" si="132"/>
        <v>0.4166666666666643</v>
      </c>
      <c r="AW142" s="74" t="str">
        <f t="shared" si="133"/>
        <v/>
      </c>
      <c r="AX142" s="74" t="str">
        <f t="shared" si="134"/>
        <v/>
      </c>
      <c r="AY142" s="74" t="str">
        <f t="shared" si="135"/>
        <v/>
      </c>
      <c r="AZ142" s="74" t="str">
        <f t="shared" si="136"/>
        <v/>
      </c>
      <c r="BA142" s="74" t="str">
        <f t="shared" si="137"/>
        <v/>
      </c>
      <c r="BB142" s="74" t="str">
        <f t="shared" si="138"/>
        <v/>
      </c>
      <c r="BC142" s="74" t="str">
        <f t="shared" si="139"/>
        <v/>
      </c>
      <c r="BD142" s="74">
        <f t="shared" si="117"/>
        <v>1.4933333333333323</v>
      </c>
      <c r="BE142" s="74">
        <f t="shared" si="118"/>
        <v>1.0116666666666667</v>
      </c>
      <c r="BF142" s="74">
        <f t="shared" si="119"/>
        <v>0.98499999999999943</v>
      </c>
      <c r="BG142" s="74" t="str">
        <f t="shared" si="120"/>
        <v/>
      </c>
      <c r="BH142" s="74" t="str">
        <f t="shared" si="121"/>
        <v/>
      </c>
      <c r="BI142" s="74" t="str">
        <f t="shared" si="122"/>
        <v/>
      </c>
      <c r="BJ142" s="74" t="str">
        <f t="shared" si="123"/>
        <v/>
      </c>
      <c r="BK142" s="74" t="str">
        <f t="shared" si="124"/>
        <v/>
      </c>
      <c r="BL142" s="74" t="str">
        <f t="shared" si="125"/>
        <v/>
      </c>
      <c r="BM142" s="74" t="str">
        <f t="shared" si="126"/>
        <v/>
      </c>
      <c r="BN142" s="62">
        <f t="shared" si="127"/>
        <v>0.44055555555555515</v>
      </c>
      <c r="BO142" s="62">
        <f t="shared" si="128"/>
        <v>1.1633333333333329</v>
      </c>
      <c r="BP142" s="9">
        <f t="shared" si="140"/>
        <v>0.71614981722891413</v>
      </c>
      <c r="BQ142" s="9">
        <f t="shared" si="141"/>
        <v>0.74569970022518928</v>
      </c>
      <c r="BR142" s="9">
        <f t="shared" si="142"/>
        <v>0.74915353843834198</v>
      </c>
      <c r="BS142" s="9" t="str">
        <f t="shared" si="143"/>
        <v/>
      </c>
      <c r="BT142" s="9" t="str">
        <f t="shared" si="144"/>
        <v/>
      </c>
      <c r="BU142" s="9" t="str">
        <f t="shared" si="145"/>
        <v/>
      </c>
      <c r="BV142" s="9" t="str">
        <f t="shared" si="146"/>
        <v/>
      </c>
      <c r="BW142" s="9" t="str">
        <f t="shared" si="147"/>
        <v/>
      </c>
      <c r="BX142" s="9" t="str">
        <f t="shared" si="148"/>
        <v/>
      </c>
      <c r="BY142" s="9" t="str">
        <f t="shared" si="149"/>
        <v/>
      </c>
      <c r="BZ142" s="9">
        <f t="shared" si="150"/>
        <v>0.35519093478224423</v>
      </c>
      <c r="CA142" s="9">
        <f t="shared" si="151"/>
        <v>0.49597294621483951</v>
      </c>
      <c r="CB142" s="9">
        <f t="shared" si="152"/>
        <v>0.50522572324338211</v>
      </c>
      <c r="CC142" s="9" t="str">
        <f t="shared" si="153"/>
        <v/>
      </c>
      <c r="CD142" s="9" t="str">
        <f t="shared" si="154"/>
        <v/>
      </c>
      <c r="CE142" s="9" t="str">
        <f t="shared" si="155"/>
        <v/>
      </c>
      <c r="CF142" s="9" t="str">
        <f t="shared" si="156"/>
        <v/>
      </c>
      <c r="CG142" s="9" t="str">
        <f t="shared" si="157"/>
        <v/>
      </c>
      <c r="CH142" s="9" t="str">
        <f t="shared" si="158"/>
        <v/>
      </c>
      <c r="CI142" s="9" t="str">
        <f t="shared" si="159"/>
        <v/>
      </c>
    </row>
    <row r="143" spans="1:87">
      <c r="A143" s="188"/>
      <c r="B143" s="57" t="str">
        <f>IF('Gene Table'!D142="","",'Gene Table'!D142)</f>
        <v>NM_022162</v>
      </c>
      <c r="C143" s="57" t="s">
        <v>1786</v>
      </c>
      <c r="D143" s="60">
        <f>IF(SUM('Test Sample Data'!D$3:D$98)&gt;10,IF(AND(ISNUMBER('Test Sample Data'!D142),'Test Sample Data'!D142&lt;$B$1, 'Test Sample Data'!D142&gt;0),'Test Sample Data'!D142,$B$1),"")</f>
        <v>24.53</v>
      </c>
      <c r="E143" s="60">
        <f>IF(SUM('Test Sample Data'!E$3:E$98)&gt;10,IF(AND(ISNUMBER('Test Sample Data'!E142),'Test Sample Data'!E142&lt;$B$1, 'Test Sample Data'!E142&gt;0),'Test Sample Data'!E142,$B$1),"")</f>
        <v>24.6</v>
      </c>
      <c r="F143" s="60">
        <f>IF(SUM('Test Sample Data'!F$3:F$98)&gt;10,IF(AND(ISNUMBER('Test Sample Data'!F142),'Test Sample Data'!F142&lt;$B$1, 'Test Sample Data'!F142&gt;0),'Test Sample Data'!F142,$B$1),"")</f>
        <v>24.49</v>
      </c>
      <c r="G143" s="60" t="str">
        <f>IF(SUM('Test Sample Data'!G$3:G$98)&gt;10,IF(AND(ISNUMBER('Test Sample Data'!G142),'Test Sample Data'!G142&lt;$B$1, 'Test Sample Data'!G142&gt;0),'Test Sample Data'!G142,$B$1),"")</f>
        <v/>
      </c>
      <c r="H143" s="60" t="str">
        <f>IF(SUM('Test Sample Data'!H$3:H$98)&gt;10,IF(AND(ISNUMBER('Test Sample Data'!H142),'Test Sample Data'!H142&lt;$B$1, 'Test Sample Data'!H142&gt;0),'Test Sample Data'!H142,$B$1),"")</f>
        <v/>
      </c>
      <c r="I143" s="60" t="str">
        <f>IF(SUM('Test Sample Data'!I$3:I$98)&gt;10,IF(AND(ISNUMBER('Test Sample Data'!I142),'Test Sample Data'!I142&lt;$B$1, 'Test Sample Data'!I142&gt;0),'Test Sample Data'!I142,$B$1),"")</f>
        <v/>
      </c>
      <c r="J143" s="60" t="str">
        <f>IF(SUM('Test Sample Data'!J$3:J$98)&gt;10,IF(AND(ISNUMBER('Test Sample Data'!J142),'Test Sample Data'!J142&lt;$B$1, 'Test Sample Data'!J142&gt;0),'Test Sample Data'!J142,$B$1),"")</f>
        <v/>
      </c>
      <c r="K143" s="60" t="str">
        <f>IF(SUM('Test Sample Data'!K$3:K$98)&gt;10,IF(AND(ISNUMBER('Test Sample Data'!K142),'Test Sample Data'!K142&lt;$B$1, 'Test Sample Data'!K142&gt;0),'Test Sample Data'!K142,$B$1),"")</f>
        <v/>
      </c>
      <c r="L143" s="60" t="str">
        <f>IF(SUM('Test Sample Data'!L$3:L$98)&gt;10,IF(AND(ISNUMBER('Test Sample Data'!L142),'Test Sample Data'!L142&lt;$B$1, 'Test Sample Data'!L142&gt;0),'Test Sample Data'!L142,$B$1),"")</f>
        <v/>
      </c>
      <c r="M143" s="60" t="str">
        <f>IF(SUM('Test Sample Data'!M$3:M$98)&gt;10,IF(AND(ISNUMBER('Test Sample Data'!M142),'Test Sample Data'!M142&lt;$B$1, 'Test Sample Data'!M142&gt;0),'Test Sample Data'!M142,$B$1),"")</f>
        <v/>
      </c>
      <c r="N143" s="60" t="str">
        <f>'Gene Table'!D142</f>
        <v>NM_022162</v>
      </c>
      <c r="O143" s="57" t="s">
        <v>1786</v>
      </c>
      <c r="P143" s="60">
        <f>IF(SUM('Control Sample Data'!D$3:D$98)&gt;10,IF(AND(ISNUMBER('Control Sample Data'!D142),'Control Sample Data'!D142&lt;$B$1, 'Control Sample Data'!D142&gt;0),'Control Sample Data'!D142,$B$1),"")</f>
        <v>26.42</v>
      </c>
      <c r="Q143" s="60">
        <f>IF(SUM('Control Sample Data'!E$3:E$98)&gt;10,IF(AND(ISNUMBER('Control Sample Data'!E142),'Control Sample Data'!E142&lt;$B$1, 'Control Sample Data'!E142&gt;0),'Control Sample Data'!E142,$B$1),"")</f>
        <v>26.48</v>
      </c>
      <c r="R143" s="60">
        <f>IF(SUM('Control Sample Data'!F$3:F$98)&gt;10,IF(AND(ISNUMBER('Control Sample Data'!F142),'Control Sample Data'!F142&lt;$B$1, 'Control Sample Data'!F142&gt;0),'Control Sample Data'!F142,$B$1),"")</f>
        <v>26.64</v>
      </c>
      <c r="S143" s="60" t="str">
        <f>IF(SUM('Control Sample Data'!G$3:G$98)&gt;10,IF(AND(ISNUMBER('Control Sample Data'!G142),'Control Sample Data'!G142&lt;$B$1, 'Control Sample Data'!G142&gt;0),'Control Sample Data'!G142,$B$1),"")</f>
        <v/>
      </c>
      <c r="T143" s="60" t="str">
        <f>IF(SUM('Control Sample Data'!H$3:H$98)&gt;10,IF(AND(ISNUMBER('Control Sample Data'!H142),'Control Sample Data'!H142&lt;$B$1, 'Control Sample Data'!H142&gt;0),'Control Sample Data'!H142,$B$1),"")</f>
        <v/>
      </c>
      <c r="U143" s="60" t="str">
        <f>IF(SUM('Control Sample Data'!I$3:I$98)&gt;10,IF(AND(ISNUMBER('Control Sample Data'!I142),'Control Sample Data'!I142&lt;$B$1, 'Control Sample Data'!I142&gt;0),'Control Sample Data'!I142,$B$1),"")</f>
        <v/>
      </c>
      <c r="V143" s="60" t="str">
        <f>IF(SUM('Control Sample Data'!J$3:J$98)&gt;10,IF(AND(ISNUMBER('Control Sample Data'!J142),'Control Sample Data'!J142&lt;$B$1, 'Control Sample Data'!J142&gt;0),'Control Sample Data'!J142,$B$1),"")</f>
        <v/>
      </c>
      <c r="W143" s="60" t="str">
        <f>IF(SUM('Control Sample Data'!K$3:K$98)&gt;10,IF(AND(ISNUMBER('Control Sample Data'!K142),'Control Sample Data'!K142&lt;$B$1, 'Control Sample Data'!K142&gt;0),'Control Sample Data'!K142,$B$1),"")</f>
        <v/>
      </c>
      <c r="X143" s="60" t="str">
        <f>IF(SUM('Control Sample Data'!L$3:L$98)&gt;10,IF(AND(ISNUMBER('Control Sample Data'!L142),'Control Sample Data'!L142&lt;$B$1, 'Control Sample Data'!L142&gt;0),'Control Sample Data'!L142,$B$1),"")</f>
        <v/>
      </c>
      <c r="Y143" s="60" t="str">
        <f>IF(SUM('Control Sample Data'!M$3:M$98)&gt;10,IF(AND(ISNUMBER('Control Sample Data'!M142),'Control Sample Data'!M142&lt;$B$1, 'Control Sample Data'!M142&gt;0),'Control Sample Data'!M142,$B$1),"")</f>
        <v/>
      </c>
      <c r="AT143" s="74">
        <f t="shared" si="130"/>
        <v>1.0116666666666703</v>
      </c>
      <c r="AU143" s="74">
        <f t="shared" si="131"/>
        <v>0.99333333333333229</v>
      </c>
      <c r="AV143" s="74">
        <f t="shared" si="132"/>
        <v>0.86666666666666359</v>
      </c>
      <c r="AW143" s="74" t="str">
        <f t="shared" si="133"/>
        <v/>
      </c>
      <c r="AX143" s="74" t="str">
        <f t="shared" si="134"/>
        <v/>
      </c>
      <c r="AY143" s="74" t="str">
        <f t="shared" si="135"/>
        <v/>
      </c>
      <c r="AZ143" s="74" t="str">
        <f t="shared" si="136"/>
        <v/>
      </c>
      <c r="BA143" s="74" t="str">
        <f t="shared" si="137"/>
        <v/>
      </c>
      <c r="BB143" s="74" t="str">
        <f t="shared" si="138"/>
        <v/>
      </c>
      <c r="BC143" s="74" t="str">
        <f t="shared" si="139"/>
        <v/>
      </c>
      <c r="BD143" s="74">
        <f t="shared" si="117"/>
        <v>2.6433333333333344</v>
      </c>
      <c r="BE143" s="74">
        <f t="shared" si="118"/>
        <v>2.1716666666666669</v>
      </c>
      <c r="BF143" s="74">
        <f t="shared" si="119"/>
        <v>2.2349999999999994</v>
      </c>
      <c r="BG143" s="74" t="str">
        <f t="shared" si="120"/>
        <v/>
      </c>
      <c r="BH143" s="74" t="str">
        <f t="shared" si="121"/>
        <v/>
      </c>
      <c r="BI143" s="74" t="str">
        <f t="shared" si="122"/>
        <v/>
      </c>
      <c r="BJ143" s="74" t="str">
        <f t="shared" si="123"/>
        <v/>
      </c>
      <c r="BK143" s="74" t="str">
        <f t="shared" si="124"/>
        <v/>
      </c>
      <c r="BL143" s="74" t="str">
        <f t="shared" si="125"/>
        <v/>
      </c>
      <c r="BM143" s="74" t="str">
        <f t="shared" si="126"/>
        <v/>
      </c>
      <c r="BN143" s="62">
        <f t="shared" si="127"/>
        <v>0.95722222222222209</v>
      </c>
      <c r="BO143" s="62">
        <f t="shared" si="128"/>
        <v>2.35</v>
      </c>
      <c r="BP143" s="9">
        <f t="shared" si="140"/>
        <v>0.49597294621483817</v>
      </c>
      <c r="BQ143" s="9">
        <f t="shared" si="141"/>
        <v>0.50231583720102724</v>
      </c>
      <c r="BR143" s="9">
        <f t="shared" si="142"/>
        <v>0.54841248984731417</v>
      </c>
      <c r="BS143" s="9" t="str">
        <f t="shared" si="143"/>
        <v/>
      </c>
      <c r="BT143" s="9" t="str">
        <f t="shared" si="144"/>
        <v/>
      </c>
      <c r="BU143" s="9" t="str">
        <f t="shared" si="145"/>
        <v/>
      </c>
      <c r="BV143" s="9" t="str">
        <f t="shared" si="146"/>
        <v/>
      </c>
      <c r="BW143" s="9" t="str">
        <f t="shared" si="147"/>
        <v/>
      </c>
      <c r="BX143" s="9" t="str">
        <f t="shared" si="148"/>
        <v/>
      </c>
      <c r="BY143" s="9" t="str">
        <f t="shared" si="149"/>
        <v/>
      </c>
      <c r="BZ143" s="9">
        <f t="shared" si="150"/>
        <v>0.1600579971438352</v>
      </c>
      <c r="CA143" s="9">
        <f t="shared" si="151"/>
        <v>0.22195411068214602</v>
      </c>
      <c r="CB143" s="9">
        <f t="shared" si="152"/>
        <v>0.21242124978466265</v>
      </c>
      <c r="CC143" s="9" t="str">
        <f t="shared" si="153"/>
        <v/>
      </c>
      <c r="CD143" s="9" t="str">
        <f t="shared" si="154"/>
        <v/>
      </c>
      <c r="CE143" s="9" t="str">
        <f t="shared" si="155"/>
        <v/>
      </c>
      <c r="CF143" s="9" t="str">
        <f t="shared" si="156"/>
        <v/>
      </c>
      <c r="CG143" s="9" t="str">
        <f t="shared" si="157"/>
        <v/>
      </c>
      <c r="CH143" s="9" t="str">
        <f t="shared" si="158"/>
        <v/>
      </c>
      <c r="CI143" s="9" t="str">
        <f t="shared" si="159"/>
        <v/>
      </c>
    </row>
    <row r="144" spans="1:87">
      <c r="A144" s="188"/>
      <c r="B144" s="57" t="str">
        <f>IF('Gene Table'!D143="","",'Gene Table'!D143)</f>
        <v>NM_000450</v>
      </c>
      <c r="C144" s="57" t="s">
        <v>1787</v>
      </c>
      <c r="D144" s="60">
        <f>IF(SUM('Test Sample Data'!D$3:D$98)&gt;10,IF(AND(ISNUMBER('Test Sample Data'!D143),'Test Sample Data'!D143&lt;$B$1, 'Test Sample Data'!D143&gt;0),'Test Sample Data'!D143,$B$1),"")</f>
        <v>23.24</v>
      </c>
      <c r="E144" s="60">
        <f>IF(SUM('Test Sample Data'!E$3:E$98)&gt;10,IF(AND(ISNUMBER('Test Sample Data'!E143),'Test Sample Data'!E143&lt;$B$1, 'Test Sample Data'!E143&gt;0),'Test Sample Data'!E143,$B$1),"")</f>
        <v>23.43</v>
      </c>
      <c r="F144" s="60">
        <f>IF(SUM('Test Sample Data'!F$3:F$98)&gt;10,IF(AND(ISNUMBER('Test Sample Data'!F143),'Test Sample Data'!F143&lt;$B$1, 'Test Sample Data'!F143&gt;0),'Test Sample Data'!F143,$B$1),"")</f>
        <v>23.33</v>
      </c>
      <c r="G144" s="60" t="str">
        <f>IF(SUM('Test Sample Data'!G$3:G$98)&gt;10,IF(AND(ISNUMBER('Test Sample Data'!G143),'Test Sample Data'!G143&lt;$B$1, 'Test Sample Data'!G143&gt;0),'Test Sample Data'!G143,$B$1),"")</f>
        <v/>
      </c>
      <c r="H144" s="60" t="str">
        <f>IF(SUM('Test Sample Data'!H$3:H$98)&gt;10,IF(AND(ISNUMBER('Test Sample Data'!H143),'Test Sample Data'!H143&lt;$B$1, 'Test Sample Data'!H143&gt;0),'Test Sample Data'!H143,$B$1),"")</f>
        <v/>
      </c>
      <c r="I144" s="60" t="str">
        <f>IF(SUM('Test Sample Data'!I$3:I$98)&gt;10,IF(AND(ISNUMBER('Test Sample Data'!I143),'Test Sample Data'!I143&lt;$B$1, 'Test Sample Data'!I143&gt;0),'Test Sample Data'!I143,$B$1),"")</f>
        <v/>
      </c>
      <c r="J144" s="60" t="str">
        <f>IF(SUM('Test Sample Data'!J$3:J$98)&gt;10,IF(AND(ISNUMBER('Test Sample Data'!J143),'Test Sample Data'!J143&lt;$B$1, 'Test Sample Data'!J143&gt;0),'Test Sample Data'!J143,$B$1),"")</f>
        <v/>
      </c>
      <c r="K144" s="60" t="str">
        <f>IF(SUM('Test Sample Data'!K$3:K$98)&gt;10,IF(AND(ISNUMBER('Test Sample Data'!K143),'Test Sample Data'!K143&lt;$B$1, 'Test Sample Data'!K143&gt;0),'Test Sample Data'!K143,$B$1),"")</f>
        <v/>
      </c>
      <c r="L144" s="60" t="str">
        <f>IF(SUM('Test Sample Data'!L$3:L$98)&gt;10,IF(AND(ISNUMBER('Test Sample Data'!L143),'Test Sample Data'!L143&lt;$B$1, 'Test Sample Data'!L143&gt;0),'Test Sample Data'!L143,$B$1),"")</f>
        <v/>
      </c>
      <c r="M144" s="60" t="str">
        <f>IF(SUM('Test Sample Data'!M$3:M$98)&gt;10,IF(AND(ISNUMBER('Test Sample Data'!M143),'Test Sample Data'!M143&lt;$B$1, 'Test Sample Data'!M143&gt;0),'Test Sample Data'!M143,$B$1),"")</f>
        <v/>
      </c>
      <c r="N144" s="60" t="str">
        <f>'Gene Table'!D143</f>
        <v>NM_000450</v>
      </c>
      <c r="O144" s="57" t="s">
        <v>1787</v>
      </c>
      <c r="P144" s="60">
        <f>IF(SUM('Control Sample Data'!D$3:D$98)&gt;10,IF(AND(ISNUMBER('Control Sample Data'!D143),'Control Sample Data'!D143&lt;$B$1, 'Control Sample Data'!D143&gt;0),'Control Sample Data'!D143,$B$1),"")</f>
        <v>27.97</v>
      </c>
      <c r="Q144" s="60">
        <f>IF(SUM('Control Sample Data'!E$3:E$98)&gt;10,IF(AND(ISNUMBER('Control Sample Data'!E143),'Control Sample Data'!E143&lt;$B$1, 'Control Sample Data'!E143&gt;0),'Control Sample Data'!E143,$B$1),"")</f>
        <v>28.17</v>
      </c>
      <c r="R144" s="60">
        <f>IF(SUM('Control Sample Data'!F$3:F$98)&gt;10,IF(AND(ISNUMBER('Control Sample Data'!F143),'Control Sample Data'!F143&lt;$B$1, 'Control Sample Data'!F143&gt;0),'Control Sample Data'!F143,$B$1),"")</f>
        <v>28.2</v>
      </c>
      <c r="S144" s="60" t="str">
        <f>IF(SUM('Control Sample Data'!G$3:G$98)&gt;10,IF(AND(ISNUMBER('Control Sample Data'!G143),'Control Sample Data'!G143&lt;$B$1, 'Control Sample Data'!G143&gt;0),'Control Sample Data'!G143,$B$1),"")</f>
        <v/>
      </c>
      <c r="T144" s="60" t="str">
        <f>IF(SUM('Control Sample Data'!H$3:H$98)&gt;10,IF(AND(ISNUMBER('Control Sample Data'!H143),'Control Sample Data'!H143&lt;$B$1, 'Control Sample Data'!H143&gt;0),'Control Sample Data'!H143,$B$1),"")</f>
        <v/>
      </c>
      <c r="U144" s="60" t="str">
        <f>IF(SUM('Control Sample Data'!I$3:I$98)&gt;10,IF(AND(ISNUMBER('Control Sample Data'!I143),'Control Sample Data'!I143&lt;$B$1, 'Control Sample Data'!I143&gt;0),'Control Sample Data'!I143,$B$1),"")</f>
        <v/>
      </c>
      <c r="V144" s="60" t="str">
        <f>IF(SUM('Control Sample Data'!J$3:J$98)&gt;10,IF(AND(ISNUMBER('Control Sample Data'!J143),'Control Sample Data'!J143&lt;$B$1, 'Control Sample Data'!J143&gt;0),'Control Sample Data'!J143,$B$1),"")</f>
        <v/>
      </c>
      <c r="W144" s="60" t="str">
        <f>IF(SUM('Control Sample Data'!K$3:K$98)&gt;10,IF(AND(ISNUMBER('Control Sample Data'!K143),'Control Sample Data'!K143&lt;$B$1, 'Control Sample Data'!K143&gt;0),'Control Sample Data'!K143,$B$1),"")</f>
        <v/>
      </c>
      <c r="X144" s="60" t="str">
        <f>IF(SUM('Control Sample Data'!L$3:L$98)&gt;10,IF(AND(ISNUMBER('Control Sample Data'!L143),'Control Sample Data'!L143&lt;$B$1, 'Control Sample Data'!L143&gt;0),'Control Sample Data'!L143,$B$1),"")</f>
        <v/>
      </c>
      <c r="Y144" s="60" t="str">
        <f>IF(SUM('Control Sample Data'!M$3:M$98)&gt;10,IF(AND(ISNUMBER('Control Sample Data'!M143),'Control Sample Data'!M143&lt;$B$1, 'Control Sample Data'!M143&gt;0),'Control Sample Data'!M143,$B$1),"")</f>
        <v/>
      </c>
      <c r="AT144" s="74">
        <f t="shared" si="130"/>
        <v>-0.27833333333333243</v>
      </c>
      <c r="AU144" s="74">
        <f t="shared" si="131"/>
        <v>-0.17666666666666941</v>
      </c>
      <c r="AV144" s="74">
        <f t="shared" si="132"/>
        <v>-0.29333333333333655</v>
      </c>
      <c r="AW144" s="74" t="str">
        <f t="shared" si="133"/>
        <v/>
      </c>
      <c r="AX144" s="74" t="str">
        <f t="shared" si="134"/>
        <v/>
      </c>
      <c r="AY144" s="74" t="str">
        <f t="shared" si="135"/>
        <v/>
      </c>
      <c r="AZ144" s="74" t="str">
        <f t="shared" si="136"/>
        <v/>
      </c>
      <c r="BA144" s="74" t="str">
        <f t="shared" si="137"/>
        <v/>
      </c>
      <c r="BB144" s="74" t="str">
        <f t="shared" si="138"/>
        <v/>
      </c>
      <c r="BC144" s="74" t="str">
        <f t="shared" si="139"/>
        <v/>
      </c>
      <c r="BD144" s="74">
        <f t="shared" si="117"/>
        <v>4.1933333333333316</v>
      </c>
      <c r="BE144" s="74">
        <f t="shared" si="118"/>
        <v>3.8616666666666681</v>
      </c>
      <c r="BF144" s="74">
        <f t="shared" si="119"/>
        <v>3.7949999999999982</v>
      </c>
      <c r="BG144" s="74" t="str">
        <f t="shared" si="120"/>
        <v/>
      </c>
      <c r="BH144" s="74" t="str">
        <f t="shared" si="121"/>
        <v/>
      </c>
      <c r="BI144" s="74" t="str">
        <f t="shared" si="122"/>
        <v/>
      </c>
      <c r="BJ144" s="74" t="str">
        <f t="shared" si="123"/>
        <v/>
      </c>
      <c r="BK144" s="74" t="str">
        <f t="shared" si="124"/>
        <v/>
      </c>
      <c r="BL144" s="74" t="str">
        <f t="shared" si="125"/>
        <v/>
      </c>
      <c r="BM144" s="74" t="str">
        <f t="shared" si="126"/>
        <v/>
      </c>
      <c r="BN144" s="62">
        <f t="shared" si="127"/>
        <v>-0.24944444444444613</v>
      </c>
      <c r="BO144" s="62">
        <f t="shared" si="128"/>
        <v>3.9499999999999993</v>
      </c>
      <c r="BP144" s="9">
        <f t="shared" si="140"/>
        <v>1.2127930013757287</v>
      </c>
      <c r="BQ144" s="9">
        <f t="shared" si="141"/>
        <v>1.1302693892731581</v>
      </c>
      <c r="BR144" s="9">
        <f t="shared" si="142"/>
        <v>1.2254684425291322</v>
      </c>
      <c r="BS144" s="9" t="str">
        <f t="shared" si="143"/>
        <v/>
      </c>
      <c r="BT144" s="9" t="str">
        <f t="shared" si="144"/>
        <v/>
      </c>
      <c r="BU144" s="9" t="str">
        <f t="shared" si="145"/>
        <v/>
      </c>
      <c r="BV144" s="9" t="str">
        <f t="shared" si="146"/>
        <v/>
      </c>
      <c r="BW144" s="9" t="str">
        <f t="shared" si="147"/>
        <v/>
      </c>
      <c r="BX144" s="9" t="str">
        <f t="shared" si="148"/>
        <v/>
      </c>
      <c r="BY144" s="9" t="str">
        <f t="shared" si="149"/>
        <v/>
      </c>
      <c r="BZ144" s="9">
        <f t="shared" si="150"/>
        <v>5.4661416878489848E-2</v>
      </c>
      <c r="CA144" s="9">
        <f t="shared" si="151"/>
        <v>6.8789555011441572E-2</v>
      </c>
      <c r="CB144" s="9">
        <f t="shared" si="152"/>
        <v>7.2042896674929122E-2</v>
      </c>
      <c r="CC144" s="9" t="str">
        <f t="shared" si="153"/>
        <v/>
      </c>
      <c r="CD144" s="9" t="str">
        <f t="shared" si="154"/>
        <v/>
      </c>
      <c r="CE144" s="9" t="str">
        <f t="shared" si="155"/>
        <v/>
      </c>
      <c r="CF144" s="9" t="str">
        <f t="shared" si="156"/>
        <v/>
      </c>
      <c r="CG144" s="9" t="str">
        <f t="shared" si="157"/>
        <v/>
      </c>
      <c r="CH144" s="9" t="str">
        <f t="shared" si="158"/>
        <v/>
      </c>
      <c r="CI144" s="9" t="str">
        <f t="shared" si="159"/>
        <v/>
      </c>
    </row>
    <row r="145" spans="1:87">
      <c r="A145" s="188"/>
      <c r="B145" s="57" t="str">
        <f>IF('Gene Table'!D144="","",'Gene Table'!D144)</f>
        <v>NM_002957</v>
      </c>
      <c r="C145" s="57" t="s">
        <v>1788</v>
      </c>
      <c r="D145" s="60">
        <f>IF(SUM('Test Sample Data'!D$3:D$98)&gt;10,IF(AND(ISNUMBER('Test Sample Data'!D144),'Test Sample Data'!D144&lt;$B$1, 'Test Sample Data'!D144&gt;0),'Test Sample Data'!D144,$B$1),"")</f>
        <v>23.31</v>
      </c>
      <c r="E145" s="60">
        <f>IF(SUM('Test Sample Data'!E$3:E$98)&gt;10,IF(AND(ISNUMBER('Test Sample Data'!E144),'Test Sample Data'!E144&lt;$B$1, 'Test Sample Data'!E144&gt;0),'Test Sample Data'!E144,$B$1),"")</f>
        <v>23.59</v>
      </c>
      <c r="F145" s="60">
        <f>IF(SUM('Test Sample Data'!F$3:F$98)&gt;10,IF(AND(ISNUMBER('Test Sample Data'!F144),'Test Sample Data'!F144&lt;$B$1, 'Test Sample Data'!F144&gt;0),'Test Sample Data'!F144,$B$1),"")</f>
        <v>23.62</v>
      </c>
      <c r="G145" s="60" t="str">
        <f>IF(SUM('Test Sample Data'!G$3:G$98)&gt;10,IF(AND(ISNUMBER('Test Sample Data'!G144),'Test Sample Data'!G144&lt;$B$1, 'Test Sample Data'!G144&gt;0),'Test Sample Data'!G144,$B$1),"")</f>
        <v/>
      </c>
      <c r="H145" s="60" t="str">
        <f>IF(SUM('Test Sample Data'!H$3:H$98)&gt;10,IF(AND(ISNUMBER('Test Sample Data'!H144),'Test Sample Data'!H144&lt;$B$1, 'Test Sample Data'!H144&gt;0),'Test Sample Data'!H144,$B$1),"")</f>
        <v/>
      </c>
      <c r="I145" s="60" t="str">
        <f>IF(SUM('Test Sample Data'!I$3:I$98)&gt;10,IF(AND(ISNUMBER('Test Sample Data'!I144),'Test Sample Data'!I144&lt;$B$1, 'Test Sample Data'!I144&gt;0),'Test Sample Data'!I144,$B$1),"")</f>
        <v/>
      </c>
      <c r="J145" s="60" t="str">
        <f>IF(SUM('Test Sample Data'!J$3:J$98)&gt;10,IF(AND(ISNUMBER('Test Sample Data'!J144),'Test Sample Data'!J144&lt;$B$1, 'Test Sample Data'!J144&gt;0),'Test Sample Data'!J144,$B$1),"")</f>
        <v/>
      </c>
      <c r="K145" s="60" t="str">
        <f>IF(SUM('Test Sample Data'!K$3:K$98)&gt;10,IF(AND(ISNUMBER('Test Sample Data'!K144),'Test Sample Data'!K144&lt;$B$1, 'Test Sample Data'!K144&gt;0),'Test Sample Data'!K144,$B$1),"")</f>
        <v/>
      </c>
      <c r="L145" s="60" t="str">
        <f>IF(SUM('Test Sample Data'!L$3:L$98)&gt;10,IF(AND(ISNUMBER('Test Sample Data'!L144),'Test Sample Data'!L144&lt;$B$1, 'Test Sample Data'!L144&gt;0),'Test Sample Data'!L144,$B$1),"")</f>
        <v/>
      </c>
      <c r="M145" s="60" t="str">
        <f>IF(SUM('Test Sample Data'!M$3:M$98)&gt;10,IF(AND(ISNUMBER('Test Sample Data'!M144),'Test Sample Data'!M144&lt;$B$1, 'Test Sample Data'!M144&gt;0),'Test Sample Data'!M144,$B$1),"")</f>
        <v/>
      </c>
      <c r="N145" s="60" t="str">
        <f>'Gene Table'!D144</f>
        <v>NM_002957</v>
      </c>
      <c r="O145" s="57" t="s">
        <v>1788</v>
      </c>
      <c r="P145" s="60">
        <f>IF(SUM('Control Sample Data'!D$3:D$98)&gt;10,IF(AND(ISNUMBER('Control Sample Data'!D144),'Control Sample Data'!D144&lt;$B$1, 'Control Sample Data'!D144&gt;0),'Control Sample Data'!D144,$B$1),"")</f>
        <v>30.96</v>
      </c>
      <c r="Q145" s="60">
        <f>IF(SUM('Control Sample Data'!E$3:E$98)&gt;10,IF(AND(ISNUMBER('Control Sample Data'!E144),'Control Sample Data'!E144&lt;$B$1, 'Control Sample Data'!E144&gt;0),'Control Sample Data'!E144,$B$1),"")</f>
        <v>31.41</v>
      </c>
      <c r="R145" s="60">
        <f>IF(SUM('Control Sample Data'!F$3:F$98)&gt;10,IF(AND(ISNUMBER('Control Sample Data'!F144),'Control Sample Data'!F144&lt;$B$1, 'Control Sample Data'!F144&gt;0),'Control Sample Data'!F144,$B$1),"")</f>
        <v>31.39</v>
      </c>
      <c r="S145" s="60" t="str">
        <f>IF(SUM('Control Sample Data'!G$3:G$98)&gt;10,IF(AND(ISNUMBER('Control Sample Data'!G144),'Control Sample Data'!G144&lt;$B$1, 'Control Sample Data'!G144&gt;0),'Control Sample Data'!G144,$B$1),"")</f>
        <v/>
      </c>
      <c r="T145" s="60" t="str">
        <f>IF(SUM('Control Sample Data'!H$3:H$98)&gt;10,IF(AND(ISNUMBER('Control Sample Data'!H144),'Control Sample Data'!H144&lt;$B$1, 'Control Sample Data'!H144&gt;0),'Control Sample Data'!H144,$B$1),"")</f>
        <v/>
      </c>
      <c r="U145" s="60" t="str">
        <f>IF(SUM('Control Sample Data'!I$3:I$98)&gt;10,IF(AND(ISNUMBER('Control Sample Data'!I144),'Control Sample Data'!I144&lt;$B$1, 'Control Sample Data'!I144&gt;0),'Control Sample Data'!I144,$B$1),"")</f>
        <v/>
      </c>
      <c r="V145" s="60" t="str">
        <f>IF(SUM('Control Sample Data'!J$3:J$98)&gt;10,IF(AND(ISNUMBER('Control Sample Data'!J144),'Control Sample Data'!J144&lt;$B$1, 'Control Sample Data'!J144&gt;0),'Control Sample Data'!J144,$B$1),"")</f>
        <v/>
      </c>
      <c r="W145" s="60" t="str">
        <f>IF(SUM('Control Sample Data'!K$3:K$98)&gt;10,IF(AND(ISNUMBER('Control Sample Data'!K144),'Control Sample Data'!K144&lt;$B$1, 'Control Sample Data'!K144&gt;0),'Control Sample Data'!K144,$B$1),"")</f>
        <v/>
      </c>
      <c r="X145" s="60" t="str">
        <f>IF(SUM('Control Sample Data'!L$3:L$98)&gt;10,IF(AND(ISNUMBER('Control Sample Data'!L144),'Control Sample Data'!L144&lt;$B$1, 'Control Sample Data'!L144&gt;0),'Control Sample Data'!L144,$B$1),"")</f>
        <v/>
      </c>
      <c r="Y145" s="60" t="str">
        <f>IF(SUM('Control Sample Data'!M$3:M$98)&gt;10,IF(AND(ISNUMBER('Control Sample Data'!M144),'Control Sample Data'!M144&lt;$B$1, 'Control Sample Data'!M144&gt;0),'Control Sample Data'!M144,$B$1),"")</f>
        <v/>
      </c>
      <c r="AT145" s="74">
        <f t="shared" si="130"/>
        <v>-0.20833333333333215</v>
      </c>
      <c r="AU145" s="74">
        <f t="shared" si="131"/>
        <v>-1.6666666666669272E-2</v>
      </c>
      <c r="AV145" s="74">
        <f t="shared" si="132"/>
        <v>-3.3333333333338544E-3</v>
      </c>
      <c r="AW145" s="74" t="str">
        <f t="shared" si="133"/>
        <v/>
      </c>
      <c r="AX145" s="74" t="str">
        <f t="shared" si="134"/>
        <v/>
      </c>
      <c r="AY145" s="74" t="str">
        <f t="shared" si="135"/>
        <v/>
      </c>
      <c r="AZ145" s="74" t="str">
        <f t="shared" si="136"/>
        <v/>
      </c>
      <c r="BA145" s="74" t="str">
        <f t="shared" si="137"/>
        <v/>
      </c>
      <c r="BB145" s="74" t="str">
        <f t="shared" si="138"/>
        <v/>
      </c>
      <c r="BC145" s="74" t="str">
        <f t="shared" si="139"/>
        <v/>
      </c>
      <c r="BD145" s="74">
        <f t="shared" si="117"/>
        <v>7.1833333333333336</v>
      </c>
      <c r="BE145" s="74">
        <f t="shared" si="118"/>
        <v>7.1016666666666666</v>
      </c>
      <c r="BF145" s="74">
        <f t="shared" si="119"/>
        <v>6.9849999999999994</v>
      </c>
      <c r="BG145" s="74" t="str">
        <f t="shared" si="120"/>
        <v/>
      </c>
      <c r="BH145" s="74" t="str">
        <f t="shared" si="121"/>
        <v/>
      </c>
      <c r="BI145" s="74" t="str">
        <f t="shared" si="122"/>
        <v/>
      </c>
      <c r="BJ145" s="74" t="str">
        <f t="shared" si="123"/>
        <v/>
      </c>
      <c r="BK145" s="74" t="str">
        <f t="shared" si="124"/>
        <v/>
      </c>
      <c r="BL145" s="74" t="str">
        <f t="shared" si="125"/>
        <v/>
      </c>
      <c r="BM145" s="74" t="str">
        <f t="shared" si="126"/>
        <v/>
      </c>
      <c r="BN145" s="62">
        <f t="shared" si="127"/>
        <v>-7.6111111111111754E-2</v>
      </c>
      <c r="BO145" s="62">
        <f t="shared" si="128"/>
        <v>7.09</v>
      </c>
      <c r="BP145" s="9">
        <f t="shared" si="140"/>
        <v>1.155352696872272</v>
      </c>
      <c r="BQ145" s="9">
        <f t="shared" si="141"/>
        <v>1.0116194403019243</v>
      </c>
      <c r="BR145" s="9">
        <f t="shared" si="142"/>
        <v>1.0023131618421732</v>
      </c>
      <c r="BS145" s="9" t="str">
        <f t="shared" si="143"/>
        <v/>
      </c>
      <c r="BT145" s="9" t="str">
        <f t="shared" si="144"/>
        <v/>
      </c>
      <c r="BU145" s="9" t="str">
        <f t="shared" si="145"/>
        <v/>
      </c>
      <c r="BV145" s="9" t="str">
        <f t="shared" si="146"/>
        <v/>
      </c>
      <c r="BW145" s="9" t="str">
        <f t="shared" si="147"/>
        <v/>
      </c>
      <c r="BX145" s="9" t="str">
        <f t="shared" si="148"/>
        <v/>
      </c>
      <c r="BY145" s="9" t="str">
        <f t="shared" si="149"/>
        <v/>
      </c>
      <c r="BZ145" s="9">
        <f t="shared" si="150"/>
        <v>6.8802021374699098E-3</v>
      </c>
      <c r="CA145" s="9">
        <f t="shared" si="151"/>
        <v>7.2809041556803015E-3</v>
      </c>
      <c r="CB145" s="9">
        <f t="shared" si="152"/>
        <v>7.8941519256778437E-3</v>
      </c>
      <c r="CC145" s="9" t="str">
        <f t="shared" si="153"/>
        <v/>
      </c>
      <c r="CD145" s="9" t="str">
        <f t="shared" si="154"/>
        <v/>
      </c>
      <c r="CE145" s="9" t="str">
        <f t="shared" si="155"/>
        <v/>
      </c>
      <c r="CF145" s="9" t="str">
        <f t="shared" si="156"/>
        <v/>
      </c>
      <c r="CG145" s="9" t="str">
        <f t="shared" si="157"/>
        <v/>
      </c>
      <c r="CH145" s="9" t="str">
        <f t="shared" si="158"/>
        <v/>
      </c>
      <c r="CI145" s="9" t="str">
        <f t="shared" si="159"/>
        <v/>
      </c>
    </row>
    <row r="146" spans="1:87">
      <c r="A146" s="188"/>
      <c r="B146" s="57" t="str">
        <f>IF('Gene Table'!D145="","",'Gene Table'!D145)</f>
        <v>NM_002894</v>
      </c>
      <c r="C146" s="57" t="s">
        <v>1789</v>
      </c>
      <c r="D146" s="60">
        <f>IF(SUM('Test Sample Data'!D$3:D$98)&gt;10,IF(AND(ISNUMBER('Test Sample Data'!D145),'Test Sample Data'!D145&lt;$B$1, 'Test Sample Data'!D145&gt;0),'Test Sample Data'!D145,$B$1),"")</f>
        <v>26.2</v>
      </c>
      <c r="E146" s="60">
        <f>IF(SUM('Test Sample Data'!E$3:E$98)&gt;10,IF(AND(ISNUMBER('Test Sample Data'!E145),'Test Sample Data'!E145&lt;$B$1, 'Test Sample Data'!E145&gt;0),'Test Sample Data'!E145,$B$1),"")</f>
        <v>26.22</v>
      </c>
      <c r="F146" s="60">
        <f>IF(SUM('Test Sample Data'!F$3:F$98)&gt;10,IF(AND(ISNUMBER('Test Sample Data'!F145),'Test Sample Data'!F145&lt;$B$1, 'Test Sample Data'!F145&gt;0),'Test Sample Data'!F145,$B$1),"")</f>
        <v>26.15</v>
      </c>
      <c r="G146" s="60" t="str">
        <f>IF(SUM('Test Sample Data'!G$3:G$98)&gt;10,IF(AND(ISNUMBER('Test Sample Data'!G145),'Test Sample Data'!G145&lt;$B$1, 'Test Sample Data'!G145&gt;0),'Test Sample Data'!G145,$B$1),"")</f>
        <v/>
      </c>
      <c r="H146" s="60" t="str">
        <f>IF(SUM('Test Sample Data'!H$3:H$98)&gt;10,IF(AND(ISNUMBER('Test Sample Data'!H145),'Test Sample Data'!H145&lt;$B$1, 'Test Sample Data'!H145&gt;0),'Test Sample Data'!H145,$B$1),"")</f>
        <v/>
      </c>
      <c r="I146" s="60" t="str">
        <f>IF(SUM('Test Sample Data'!I$3:I$98)&gt;10,IF(AND(ISNUMBER('Test Sample Data'!I145),'Test Sample Data'!I145&lt;$B$1, 'Test Sample Data'!I145&gt;0),'Test Sample Data'!I145,$B$1),"")</f>
        <v/>
      </c>
      <c r="J146" s="60" t="str">
        <f>IF(SUM('Test Sample Data'!J$3:J$98)&gt;10,IF(AND(ISNUMBER('Test Sample Data'!J145),'Test Sample Data'!J145&lt;$B$1, 'Test Sample Data'!J145&gt;0),'Test Sample Data'!J145,$B$1),"")</f>
        <v/>
      </c>
      <c r="K146" s="60" t="str">
        <f>IF(SUM('Test Sample Data'!K$3:K$98)&gt;10,IF(AND(ISNUMBER('Test Sample Data'!K145),'Test Sample Data'!K145&lt;$B$1, 'Test Sample Data'!K145&gt;0),'Test Sample Data'!K145,$B$1),"")</f>
        <v/>
      </c>
      <c r="L146" s="60" t="str">
        <f>IF(SUM('Test Sample Data'!L$3:L$98)&gt;10,IF(AND(ISNUMBER('Test Sample Data'!L145),'Test Sample Data'!L145&lt;$B$1, 'Test Sample Data'!L145&gt;0),'Test Sample Data'!L145,$B$1),"")</f>
        <v/>
      </c>
      <c r="M146" s="60" t="str">
        <f>IF(SUM('Test Sample Data'!M$3:M$98)&gt;10,IF(AND(ISNUMBER('Test Sample Data'!M145),'Test Sample Data'!M145&lt;$B$1, 'Test Sample Data'!M145&gt;0),'Test Sample Data'!M145,$B$1),"")</f>
        <v/>
      </c>
      <c r="N146" s="60" t="str">
        <f>'Gene Table'!D145</f>
        <v>NM_002894</v>
      </c>
      <c r="O146" s="57" t="s">
        <v>1789</v>
      </c>
      <c r="P146" s="60">
        <f>IF(SUM('Control Sample Data'!D$3:D$98)&gt;10,IF(AND(ISNUMBER('Control Sample Data'!D145),'Control Sample Data'!D145&lt;$B$1, 'Control Sample Data'!D145&gt;0),'Control Sample Data'!D145,$B$1),"")</f>
        <v>25.21</v>
      </c>
      <c r="Q146" s="60">
        <f>IF(SUM('Control Sample Data'!E$3:E$98)&gt;10,IF(AND(ISNUMBER('Control Sample Data'!E145),'Control Sample Data'!E145&lt;$B$1, 'Control Sample Data'!E145&gt;0),'Control Sample Data'!E145,$B$1),"")</f>
        <v>25.34</v>
      </c>
      <c r="R146" s="60">
        <f>IF(SUM('Control Sample Data'!F$3:F$98)&gt;10,IF(AND(ISNUMBER('Control Sample Data'!F145),'Control Sample Data'!F145&lt;$B$1, 'Control Sample Data'!F145&gt;0),'Control Sample Data'!F145,$B$1),"")</f>
        <v>25.45</v>
      </c>
      <c r="S146" s="60" t="str">
        <f>IF(SUM('Control Sample Data'!G$3:G$98)&gt;10,IF(AND(ISNUMBER('Control Sample Data'!G145),'Control Sample Data'!G145&lt;$B$1, 'Control Sample Data'!G145&gt;0),'Control Sample Data'!G145,$B$1),"")</f>
        <v/>
      </c>
      <c r="T146" s="60" t="str">
        <f>IF(SUM('Control Sample Data'!H$3:H$98)&gt;10,IF(AND(ISNUMBER('Control Sample Data'!H145),'Control Sample Data'!H145&lt;$B$1, 'Control Sample Data'!H145&gt;0),'Control Sample Data'!H145,$B$1),"")</f>
        <v/>
      </c>
      <c r="U146" s="60" t="str">
        <f>IF(SUM('Control Sample Data'!I$3:I$98)&gt;10,IF(AND(ISNUMBER('Control Sample Data'!I145),'Control Sample Data'!I145&lt;$B$1, 'Control Sample Data'!I145&gt;0),'Control Sample Data'!I145,$B$1),"")</f>
        <v/>
      </c>
      <c r="V146" s="60" t="str">
        <f>IF(SUM('Control Sample Data'!J$3:J$98)&gt;10,IF(AND(ISNUMBER('Control Sample Data'!J145),'Control Sample Data'!J145&lt;$B$1, 'Control Sample Data'!J145&gt;0),'Control Sample Data'!J145,$B$1),"")</f>
        <v/>
      </c>
      <c r="W146" s="60" t="str">
        <f>IF(SUM('Control Sample Data'!K$3:K$98)&gt;10,IF(AND(ISNUMBER('Control Sample Data'!K145),'Control Sample Data'!K145&lt;$B$1, 'Control Sample Data'!K145&gt;0),'Control Sample Data'!K145,$B$1),"")</f>
        <v/>
      </c>
      <c r="X146" s="60" t="str">
        <f>IF(SUM('Control Sample Data'!L$3:L$98)&gt;10,IF(AND(ISNUMBER('Control Sample Data'!L145),'Control Sample Data'!L145&lt;$B$1, 'Control Sample Data'!L145&gt;0),'Control Sample Data'!L145,$B$1),"")</f>
        <v/>
      </c>
      <c r="Y146" s="60" t="str">
        <f>IF(SUM('Control Sample Data'!M$3:M$98)&gt;10,IF(AND(ISNUMBER('Control Sample Data'!M145),'Control Sample Data'!M145&lt;$B$1, 'Control Sample Data'!M145&gt;0),'Control Sample Data'!M145,$B$1),"")</f>
        <v/>
      </c>
      <c r="AT146" s="74">
        <f t="shared" si="130"/>
        <v>2.6816666666666684</v>
      </c>
      <c r="AU146" s="74">
        <f t="shared" si="131"/>
        <v>2.6133333333333297</v>
      </c>
      <c r="AV146" s="74">
        <f t="shared" si="132"/>
        <v>2.5266666666666637</v>
      </c>
      <c r="AW146" s="74" t="str">
        <f t="shared" si="133"/>
        <v/>
      </c>
      <c r="AX146" s="74" t="str">
        <f t="shared" si="134"/>
        <v/>
      </c>
      <c r="AY146" s="74" t="str">
        <f t="shared" si="135"/>
        <v/>
      </c>
      <c r="AZ146" s="74" t="str">
        <f t="shared" si="136"/>
        <v/>
      </c>
      <c r="BA146" s="74" t="str">
        <f t="shared" si="137"/>
        <v/>
      </c>
      <c r="BB146" s="74" t="str">
        <f t="shared" si="138"/>
        <v/>
      </c>
      <c r="BC146" s="74" t="str">
        <f t="shared" si="139"/>
        <v/>
      </c>
      <c r="BD146" s="74">
        <f t="shared" si="117"/>
        <v>1.4333333333333336</v>
      </c>
      <c r="BE146" s="74">
        <f t="shared" si="118"/>
        <v>1.0316666666666663</v>
      </c>
      <c r="BF146" s="74">
        <f t="shared" si="119"/>
        <v>1.0449999999999982</v>
      </c>
      <c r="BG146" s="74" t="str">
        <f t="shared" si="120"/>
        <v/>
      </c>
      <c r="BH146" s="74" t="str">
        <f t="shared" si="121"/>
        <v/>
      </c>
      <c r="BI146" s="74" t="str">
        <f t="shared" si="122"/>
        <v/>
      </c>
      <c r="BJ146" s="74" t="str">
        <f t="shared" si="123"/>
        <v/>
      </c>
      <c r="BK146" s="74" t="str">
        <f t="shared" si="124"/>
        <v/>
      </c>
      <c r="BL146" s="74" t="str">
        <f t="shared" si="125"/>
        <v/>
      </c>
      <c r="BM146" s="74" t="str">
        <f t="shared" si="126"/>
        <v/>
      </c>
      <c r="BN146" s="62">
        <f t="shared" si="127"/>
        <v>2.6072222222222208</v>
      </c>
      <c r="BO146" s="62">
        <f t="shared" si="128"/>
        <v>1.1699999999999993</v>
      </c>
      <c r="BP146" s="9">
        <f t="shared" si="140"/>
        <v>0.15586115669826198</v>
      </c>
      <c r="BQ146" s="9">
        <f t="shared" si="141"/>
        <v>0.16342115590026357</v>
      </c>
      <c r="BR146" s="9">
        <f t="shared" si="142"/>
        <v>0.17353918130997426</v>
      </c>
      <c r="BS146" s="9" t="str">
        <f t="shared" si="143"/>
        <v/>
      </c>
      <c r="BT146" s="9" t="str">
        <f t="shared" si="144"/>
        <v/>
      </c>
      <c r="BU146" s="9" t="str">
        <f t="shared" si="145"/>
        <v/>
      </c>
      <c r="BV146" s="9" t="str">
        <f t="shared" si="146"/>
        <v/>
      </c>
      <c r="BW146" s="9" t="str">
        <f t="shared" si="147"/>
        <v/>
      </c>
      <c r="BX146" s="9" t="str">
        <f t="shared" si="148"/>
        <v/>
      </c>
      <c r="BY146" s="9" t="str">
        <f t="shared" si="149"/>
        <v/>
      </c>
      <c r="BZ146" s="9">
        <f t="shared" si="150"/>
        <v>0.37027438807164098</v>
      </c>
      <c r="CA146" s="9">
        <f t="shared" si="151"/>
        <v>0.48914474010100062</v>
      </c>
      <c r="CB146" s="9">
        <f t="shared" si="152"/>
        <v>0.48464490846753305</v>
      </c>
      <c r="CC146" s="9" t="str">
        <f t="shared" si="153"/>
        <v/>
      </c>
      <c r="CD146" s="9" t="str">
        <f t="shared" si="154"/>
        <v/>
      </c>
      <c r="CE146" s="9" t="str">
        <f t="shared" si="155"/>
        <v/>
      </c>
      <c r="CF146" s="9" t="str">
        <f t="shared" si="156"/>
        <v/>
      </c>
      <c r="CG146" s="9" t="str">
        <f t="shared" si="157"/>
        <v/>
      </c>
      <c r="CH146" s="9" t="str">
        <f t="shared" si="158"/>
        <v/>
      </c>
      <c r="CI146" s="9" t="str">
        <f t="shared" si="159"/>
        <v/>
      </c>
    </row>
    <row r="147" spans="1:87">
      <c r="A147" s="188"/>
      <c r="B147" s="57" t="str">
        <f>IF('Gene Table'!D146="","",'Gene Table'!D146)</f>
        <v>NM_002890</v>
      </c>
      <c r="C147" s="57" t="s">
        <v>1790</v>
      </c>
      <c r="D147" s="60">
        <f>IF(SUM('Test Sample Data'!D$3:D$98)&gt;10,IF(AND(ISNUMBER('Test Sample Data'!D146),'Test Sample Data'!D146&lt;$B$1, 'Test Sample Data'!D146&gt;0),'Test Sample Data'!D146,$B$1),"")</f>
        <v>25.11</v>
      </c>
      <c r="E147" s="60">
        <f>IF(SUM('Test Sample Data'!E$3:E$98)&gt;10,IF(AND(ISNUMBER('Test Sample Data'!E146),'Test Sample Data'!E146&lt;$B$1, 'Test Sample Data'!E146&gt;0),'Test Sample Data'!E146,$B$1),"")</f>
        <v>25.27</v>
      </c>
      <c r="F147" s="60">
        <f>IF(SUM('Test Sample Data'!F$3:F$98)&gt;10,IF(AND(ISNUMBER('Test Sample Data'!F146),'Test Sample Data'!F146&lt;$B$1, 'Test Sample Data'!F146&gt;0),'Test Sample Data'!F146,$B$1),"")</f>
        <v>25.22</v>
      </c>
      <c r="G147" s="60" t="str">
        <f>IF(SUM('Test Sample Data'!G$3:G$98)&gt;10,IF(AND(ISNUMBER('Test Sample Data'!G146),'Test Sample Data'!G146&lt;$B$1, 'Test Sample Data'!G146&gt;0),'Test Sample Data'!G146,$B$1),"")</f>
        <v/>
      </c>
      <c r="H147" s="60" t="str">
        <f>IF(SUM('Test Sample Data'!H$3:H$98)&gt;10,IF(AND(ISNUMBER('Test Sample Data'!H146),'Test Sample Data'!H146&lt;$B$1, 'Test Sample Data'!H146&gt;0),'Test Sample Data'!H146,$B$1),"")</f>
        <v/>
      </c>
      <c r="I147" s="60" t="str">
        <f>IF(SUM('Test Sample Data'!I$3:I$98)&gt;10,IF(AND(ISNUMBER('Test Sample Data'!I146),'Test Sample Data'!I146&lt;$B$1, 'Test Sample Data'!I146&gt;0),'Test Sample Data'!I146,$B$1),"")</f>
        <v/>
      </c>
      <c r="J147" s="60" t="str">
        <f>IF(SUM('Test Sample Data'!J$3:J$98)&gt;10,IF(AND(ISNUMBER('Test Sample Data'!J146),'Test Sample Data'!J146&lt;$B$1, 'Test Sample Data'!J146&gt;0),'Test Sample Data'!J146,$B$1),"")</f>
        <v/>
      </c>
      <c r="K147" s="60" t="str">
        <f>IF(SUM('Test Sample Data'!K$3:K$98)&gt;10,IF(AND(ISNUMBER('Test Sample Data'!K146),'Test Sample Data'!K146&lt;$B$1, 'Test Sample Data'!K146&gt;0),'Test Sample Data'!K146,$B$1),"")</f>
        <v/>
      </c>
      <c r="L147" s="60" t="str">
        <f>IF(SUM('Test Sample Data'!L$3:L$98)&gt;10,IF(AND(ISNUMBER('Test Sample Data'!L146),'Test Sample Data'!L146&lt;$B$1, 'Test Sample Data'!L146&gt;0),'Test Sample Data'!L146,$B$1),"")</f>
        <v/>
      </c>
      <c r="M147" s="60" t="str">
        <f>IF(SUM('Test Sample Data'!M$3:M$98)&gt;10,IF(AND(ISNUMBER('Test Sample Data'!M146),'Test Sample Data'!M146&lt;$B$1, 'Test Sample Data'!M146&gt;0),'Test Sample Data'!M146,$B$1),"")</f>
        <v/>
      </c>
      <c r="N147" s="60" t="str">
        <f>'Gene Table'!D146</f>
        <v>NM_002890</v>
      </c>
      <c r="O147" s="57" t="s">
        <v>1790</v>
      </c>
      <c r="P147" s="60">
        <f>IF(SUM('Control Sample Data'!D$3:D$98)&gt;10,IF(AND(ISNUMBER('Control Sample Data'!D146),'Control Sample Data'!D146&lt;$B$1, 'Control Sample Data'!D146&gt;0),'Control Sample Data'!D146,$B$1),"")</f>
        <v>29.12</v>
      </c>
      <c r="Q147" s="60">
        <f>IF(SUM('Control Sample Data'!E$3:E$98)&gt;10,IF(AND(ISNUMBER('Control Sample Data'!E146),'Control Sample Data'!E146&lt;$B$1, 'Control Sample Data'!E146&gt;0),'Control Sample Data'!E146,$B$1),"")</f>
        <v>29.23</v>
      </c>
      <c r="R147" s="60">
        <f>IF(SUM('Control Sample Data'!F$3:F$98)&gt;10,IF(AND(ISNUMBER('Control Sample Data'!F146),'Control Sample Data'!F146&lt;$B$1, 'Control Sample Data'!F146&gt;0),'Control Sample Data'!F146,$B$1),"")</f>
        <v>29.29</v>
      </c>
      <c r="S147" s="60" t="str">
        <f>IF(SUM('Control Sample Data'!G$3:G$98)&gt;10,IF(AND(ISNUMBER('Control Sample Data'!G146),'Control Sample Data'!G146&lt;$B$1, 'Control Sample Data'!G146&gt;0),'Control Sample Data'!G146,$B$1),"")</f>
        <v/>
      </c>
      <c r="T147" s="60" t="str">
        <f>IF(SUM('Control Sample Data'!H$3:H$98)&gt;10,IF(AND(ISNUMBER('Control Sample Data'!H146),'Control Sample Data'!H146&lt;$B$1, 'Control Sample Data'!H146&gt;0),'Control Sample Data'!H146,$B$1),"")</f>
        <v/>
      </c>
      <c r="U147" s="60" t="str">
        <f>IF(SUM('Control Sample Data'!I$3:I$98)&gt;10,IF(AND(ISNUMBER('Control Sample Data'!I146),'Control Sample Data'!I146&lt;$B$1, 'Control Sample Data'!I146&gt;0),'Control Sample Data'!I146,$B$1),"")</f>
        <v/>
      </c>
      <c r="V147" s="60" t="str">
        <f>IF(SUM('Control Sample Data'!J$3:J$98)&gt;10,IF(AND(ISNUMBER('Control Sample Data'!J146),'Control Sample Data'!J146&lt;$B$1, 'Control Sample Data'!J146&gt;0),'Control Sample Data'!J146,$B$1),"")</f>
        <v/>
      </c>
      <c r="W147" s="60" t="str">
        <f>IF(SUM('Control Sample Data'!K$3:K$98)&gt;10,IF(AND(ISNUMBER('Control Sample Data'!K146),'Control Sample Data'!K146&lt;$B$1, 'Control Sample Data'!K146&gt;0),'Control Sample Data'!K146,$B$1),"")</f>
        <v/>
      </c>
      <c r="X147" s="60" t="str">
        <f>IF(SUM('Control Sample Data'!L$3:L$98)&gt;10,IF(AND(ISNUMBER('Control Sample Data'!L146),'Control Sample Data'!L146&lt;$B$1, 'Control Sample Data'!L146&gt;0),'Control Sample Data'!L146,$B$1),"")</f>
        <v/>
      </c>
      <c r="Y147" s="60" t="str">
        <f>IF(SUM('Control Sample Data'!M$3:M$98)&gt;10,IF(AND(ISNUMBER('Control Sample Data'!M146),'Control Sample Data'!M146&lt;$B$1, 'Control Sample Data'!M146&gt;0),'Control Sample Data'!M146,$B$1),"")</f>
        <v/>
      </c>
      <c r="AT147" s="74">
        <f t="shared" si="130"/>
        <v>1.5916666666666686</v>
      </c>
      <c r="AU147" s="74">
        <f t="shared" si="131"/>
        <v>1.6633333333333304</v>
      </c>
      <c r="AV147" s="74">
        <f t="shared" si="132"/>
        <v>1.596666666666664</v>
      </c>
      <c r="AW147" s="74" t="str">
        <f t="shared" si="133"/>
        <v/>
      </c>
      <c r="AX147" s="74" t="str">
        <f t="shared" si="134"/>
        <v/>
      </c>
      <c r="AY147" s="74" t="str">
        <f t="shared" si="135"/>
        <v/>
      </c>
      <c r="AZ147" s="74" t="str">
        <f t="shared" si="136"/>
        <v/>
      </c>
      <c r="BA147" s="74" t="str">
        <f t="shared" si="137"/>
        <v/>
      </c>
      <c r="BB147" s="74" t="str">
        <f t="shared" si="138"/>
        <v/>
      </c>
      <c r="BC147" s="74" t="str">
        <f t="shared" si="139"/>
        <v/>
      </c>
      <c r="BD147" s="74">
        <f t="shared" si="117"/>
        <v>5.3433333333333337</v>
      </c>
      <c r="BE147" s="74">
        <f t="shared" si="118"/>
        <v>4.9216666666666669</v>
      </c>
      <c r="BF147" s="74">
        <f t="shared" si="119"/>
        <v>4.884999999999998</v>
      </c>
      <c r="BG147" s="74" t="str">
        <f t="shared" si="120"/>
        <v/>
      </c>
      <c r="BH147" s="74" t="str">
        <f t="shared" si="121"/>
        <v/>
      </c>
      <c r="BI147" s="74" t="str">
        <f t="shared" si="122"/>
        <v/>
      </c>
      <c r="BJ147" s="74" t="str">
        <f t="shared" si="123"/>
        <v/>
      </c>
      <c r="BK147" s="74" t="str">
        <f t="shared" si="124"/>
        <v/>
      </c>
      <c r="BL147" s="74" t="str">
        <f t="shared" si="125"/>
        <v/>
      </c>
      <c r="BM147" s="74" t="str">
        <f t="shared" si="126"/>
        <v/>
      </c>
      <c r="BN147" s="62">
        <f t="shared" si="127"/>
        <v>1.617222222222221</v>
      </c>
      <c r="BO147" s="62">
        <f t="shared" si="128"/>
        <v>5.05</v>
      </c>
      <c r="BP147" s="9">
        <f t="shared" si="140"/>
        <v>0.33178793558464159</v>
      </c>
      <c r="BQ147" s="9">
        <f t="shared" si="141"/>
        <v>0.31570886279791072</v>
      </c>
      <c r="BR147" s="9">
        <f t="shared" si="142"/>
        <v>0.33064003653063545</v>
      </c>
      <c r="BS147" s="9" t="str">
        <f t="shared" si="143"/>
        <v/>
      </c>
      <c r="BT147" s="9" t="str">
        <f t="shared" si="144"/>
        <v/>
      </c>
      <c r="BU147" s="9" t="str">
        <f t="shared" si="145"/>
        <v/>
      </c>
      <c r="BV147" s="9" t="str">
        <f t="shared" si="146"/>
        <v/>
      </c>
      <c r="BW147" s="9" t="str">
        <f t="shared" si="147"/>
        <v/>
      </c>
      <c r="BX147" s="9" t="str">
        <f t="shared" si="148"/>
        <v/>
      </c>
      <c r="BY147" s="9" t="str">
        <f t="shared" si="149"/>
        <v/>
      </c>
      <c r="BZ147" s="9">
        <f t="shared" si="150"/>
        <v>2.4631813624351174E-2</v>
      </c>
      <c r="CA147" s="9">
        <f t="shared" si="151"/>
        <v>3.2993675953413695E-2</v>
      </c>
      <c r="CB147" s="9">
        <f t="shared" si="152"/>
        <v>3.3842970172685193E-2</v>
      </c>
      <c r="CC147" s="9" t="str">
        <f t="shared" si="153"/>
        <v/>
      </c>
      <c r="CD147" s="9" t="str">
        <f t="shared" si="154"/>
        <v/>
      </c>
      <c r="CE147" s="9" t="str">
        <f t="shared" si="155"/>
        <v/>
      </c>
      <c r="CF147" s="9" t="str">
        <f t="shared" si="156"/>
        <v/>
      </c>
      <c r="CG147" s="9" t="str">
        <f t="shared" si="157"/>
        <v/>
      </c>
      <c r="CH147" s="9" t="str">
        <f t="shared" si="158"/>
        <v/>
      </c>
      <c r="CI147" s="9" t="str">
        <f t="shared" si="159"/>
        <v/>
      </c>
    </row>
    <row r="148" spans="1:87">
      <c r="A148" s="188"/>
      <c r="B148" s="57" t="str">
        <f>IF('Gene Table'!D147="","",'Gene Table'!D147)</f>
        <v>NM_000958</v>
      </c>
      <c r="C148" s="57" t="s">
        <v>1791</v>
      </c>
      <c r="D148" s="60">
        <f>IF(SUM('Test Sample Data'!D$3:D$98)&gt;10,IF(AND(ISNUMBER('Test Sample Data'!D147),'Test Sample Data'!D147&lt;$B$1, 'Test Sample Data'!D147&gt;0),'Test Sample Data'!D147,$B$1),"")</f>
        <v>24.07</v>
      </c>
      <c r="E148" s="60">
        <f>IF(SUM('Test Sample Data'!E$3:E$98)&gt;10,IF(AND(ISNUMBER('Test Sample Data'!E147),'Test Sample Data'!E147&lt;$B$1, 'Test Sample Data'!E147&gt;0),'Test Sample Data'!E147,$B$1),"")</f>
        <v>24.15</v>
      </c>
      <c r="F148" s="60">
        <f>IF(SUM('Test Sample Data'!F$3:F$98)&gt;10,IF(AND(ISNUMBER('Test Sample Data'!F147),'Test Sample Data'!F147&lt;$B$1, 'Test Sample Data'!F147&gt;0),'Test Sample Data'!F147,$B$1),"")</f>
        <v>24.13</v>
      </c>
      <c r="G148" s="60" t="str">
        <f>IF(SUM('Test Sample Data'!G$3:G$98)&gt;10,IF(AND(ISNUMBER('Test Sample Data'!G147),'Test Sample Data'!G147&lt;$B$1, 'Test Sample Data'!G147&gt;0),'Test Sample Data'!G147,$B$1),"")</f>
        <v/>
      </c>
      <c r="H148" s="60" t="str">
        <f>IF(SUM('Test Sample Data'!H$3:H$98)&gt;10,IF(AND(ISNUMBER('Test Sample Data'!H147),'Test Sample Data'!H147&lt;$B$1, 'Test Sample Data'!H147&gt;0),'Test Sample Data'!H147,$B$1),"")</f>
        <v/>
      </c>
      <c r="I148" s="60" t="str">
        <f>IF(SUM('Test Sample Data'!I$3:I$98)&gt;10,IF(AND(ISNUMBER('Test Sample Data'!I147),'Test Sample Data'!I147&lt;$B$1, 'Test Sample Data'!I147&gt;0),'Test Sample Data'!I147,$B$1),"")</f>
        <v/>
      </c>
      <c r="J148" s="60" t="str">
        <f>IF(SUM('Test Sample Data'!J$3:J$98)&gt;10,IF(AND(ISNUMBER('Test Sample Data'!J147),'Test Sample Data'!J147&lt;$B$1, 'Test Sample Data'!J147&gt;0),'Test Sample Data'!J147,$B$1),"")</f>
        <v/>
      </c>
      <c r="K148" s="60" t="str">
        <f>IF(SUM('Test Sample Data'!K$3:K$98)&gt;10,IF(AND(ISNUMBER('Test Sample Data'!K147),'Test Sample Data'!K147&lt;$B$1, 'Test Sample Data'!K147&gt;0),'Test Sample Data'!K147,$B$1),"")</f>
        <v/>
      </c>
      <c r="L148" s="60" t="str">
        <f>IF(SUM('Test Sample Data'!L$3:L$98)&gt;10,IF(AND(ISNUMBER('Test Sample Data'!L147),'Test Sample Data'!L147&lt;$B$1, 'Test Sample Data'!L147&gt;0),'Test Sample Data'!L147,$B$1),"")</f>
        <v/>
      </c>
      <c r="M148" s="60" t="str">
        <f>IF(SUM('Test Sample Data'!M$3:M$98)&gt;10,IF(AND(ISNUMBER('Test Sample Data'!M147),'Test Sample Data'!M147&lt;$B$1, 'Test Sample Data'!M147&gt;0),'Test Sample Data'!M147,$B$1),"")</f>
        <v/>
      </c>
      <c r="N148" s="60" t="str">
        <f>'Gene Table'!D147</f>
        <v>NM_000958</v>
      </c>
      <c r="O148" s="57" t="s">
        <v>1791</v>
      </c>
      <c r="P148" s="60">
        <f>IF(SUM('Control Sample Data'!D$3:D$98)&gt;10,IF(AND(ISNUMBER('Control Sample Data'!D147),'Control Sample Data'!D147&lt;$B$1, 'Control Sample Data'!D147&gt;0),'Control Sample Data'!D147,$B$1),"")</f>
        <v>27.59</v>
      </c>
      <c r="Q148" s="60">
        <f>IF(SUM('Control Sample Data'!E$3:E$98)&gt;10,IF(AND(ISNUMBER('Control Sample Data'!E147),'Control Sample Data'!E147&lt;$B$1, 'Control Sample Data'!E147&gt;0),'Control Sample Data'!E147,$B$1),"")</f>
        <v>27.62</v>
      </c>
      <c r="R148" s="60">
        <f>IF(SUM('Control Sample Data'!F$3:F$98)&gt;10,IF(AND(ISNUMBER('Control Sample Data'!F147),'Control Sample Data'!F147&lt;$B$1, 'Control Sample Data'!F147&gt;0),'Control Sample Data'!F147,$B$1),"")</f>
        <v>27.78</v>
      </c>
      <c r="S148" s="60" t="str">
        <f>IF(SUM('Control Sample Data'!G$3:G$98)&gt;10,IF(AND(ISNUMBER('Control Sample Data'!G147),'Control Sample Data'!G147&lt;$B$1, 'Control Sample Data'!G147&gt;0),'Control Sample Data'!G147,$B$1),"")</f>
        <v/>
      </c>
      <c r="T148" s="60" t="str">
        <f>IF(SUM('Control Sample Data'!H$3:H$98)&gt;10,IF(AND(ISNUMBER('Control Sample Data'!H147),'Control Sample Data'!H147&lt;$B$1, 'Control Sample Data'!H147&gt;0),'Control Sample Data'!H147,$B$1),"")</f>
        <v/>
      </c>
      <c r="U148" s="60" t="str">
        <f>IF(SUM('Control Sample Data'!I$3:I$98)&gt;10,IF(AND(ISNUMBER('Control Sample Data'!I147),'Control Sample Data'!I147&lt;$B$1, 'Control Sample Data'!I147&gt;0),'Control Sample Data'!I147,$B$1),"")</f>
        <v/>
      </c>
      <c r="V148" s="60" t="str">
        <f>IF(SUM('Control Sample Data'!J$3:J$98)&gt;10,IF(AND(ISNUMBER('Control Sample Data'!J147),'Control Sample Data'!J147&lt;$B$1, 'Control Sample Data'!J147&gt;0),'Control Sample Data'!J147,$B$1),"")</f>
        <v/>
      </c>
      <c r="W148" s="60" t="str">
        <f>IF(SUM('Control Sample Data'!K$3:K$98)&gt;10,IF(AND(ISNUMBER('Control Sample Data'!K147),'Control Sample Data'!K147&lt;$B$1, 'Control Sample Data'!K147&gt;0),'Control Sample Data'!K147,$B$1),"")</f>
        <v/>
      </c>
      <c r="X148" s="60" t="str">
        <f>IF(SUM('Control Sample Data'!L$3:L$98)&gt;10,IF(AND(ISNUMBER('Control Sample Data'!L147),'Control Sample Data'!L147&lt;$B$1, 'Control Sample Data'!L147&gt;0),'Control Sample Data'!L147,$B$1),"")</f>
        <v/>
      </c>
      <c r="Y148" s="60" t="str">
        <f>IF(SUM('Control Sample Data'!M$3:M$98)&gt;10,IF(AND(ISNUMBER('Control Sample Data'!M147),'Control Sample Data'!M147&lt;$B$1, 'Control Sample Data'!M147&gt;0),'Control Sample Data'!M147,$B$1),"")</f>
        <v/>
      </c>
      <c r="AT148" s="74">
        <f t="shared" si="130"/>
        <v>0.55166666666666941</v>
      </c>
      <c r="AU148" s="74">
        <f t="shared" si="131"/>
        <v>0.54333333333332945</v>
      </c>
      <c r="AV148" s="74">
        <f t="shared" si="132"/>
        <v>0.50666666666666416</v>
      </c>
      <c r="AW148" s="74" t="str">
        <f t="shared" si="133"/>
        <v/>
      </c>
      <c r="AX148" s="74" t="str">
        <f t="shared" si="134"/>
        <v/>
      </c>
      <c r="AY148" s="74" t="str">
        <f t="shared" si="135"/>
        <v/>
      </c>
      <c r="AZ148" s="74" t="str">
        <f t="shared" si="136"/>
        <v/>
      </c>
      <c r="BA148" s="74" t="str">
        <f t="shared" si="137"/>
        <v/>
      </c>
      <c r="BB148" s="74" t="str">
        <f t="shared" si="138"/>
        <v/>
      </c>
      <c r="BC148" s="74" t="str">
        <f t="shared" si="139"/>
        <v/>
      </c>
      <c r="BD148" s="74">
        <f t="shared" si="117"/>
        <v>3.8133333333333326</v>
      </c>
      <c r="BE148" s="74">
        <f t="shared" si="118"/>
        <v>3.3116666666666674</v>
      </c>
      <c r="BF148" s="74">
        <f t="shared" si="119"/>
        <v>3.375</v>
      </c>
      <c r="BG148" s="74" t="str">
        <f t="shared" si="120"/>
        <v/>
      </c>
      <c r="BH148" s="74" t="str">
        <f t="shared" si="121"/>
        <v/>
      </c>
      <c r="BI148" s="74" t="str">
        <f t="shared" si="122"/>
        <v/>
      </c>
      <c r="BJ148" s="74" t="str">
        <f t="shared" si="123"/>
        <v/>
      </c>
      <c r="BK148" s="74" t="str">
        <f t="shared" si="124"/>
        <v/>
      </c>
      <c r="BL148" s="74" t="str">
        <f t="shared" si="125"/>
        <v/>
      </c>
      <c r="BM148" s="74" t="str">
        <f t="shared" si="126"/>
        <v/>
      </c>
      <c r="BN148" s="62">
        <f t="shared" si="127"/>
        <v>0.53388888888888764</v>
      </c>
      <c r="BO148" s="62">
        <f t="shared" si="128"/>
        <v>3.5</v>
      </c>
      <c r="BP148" s="9">
        <f t="shared" si="140"/>
        <v>0.68223152818448429</v>
      </c>
      <c r="BQ148" s="9">
        <f t="shared" si="141"/>
        <v>0.68618365522189173</v>
      </c>
      <c r="BR148" s="9">
        <f t="shared" si="142"/>
        <v>0.70384679201699596</v>
      </c>
      <c r="BS148" s="9" t="str">
        <f t="shared" si="143"/>
        <v/>
      </c>
      <c r="BT148" s="9" t="str">
        <f t="shared" si="144"/>
        <v/>
      </c>
      <c r="BU148" s="9" t="str">
        <f t="shared" si="145"/>
        <v/>
      </c>
      <c r="BV148" s="9" t="str">
        <f t="shared" si="146"/>
        <v/>
      </c>
      <c r="BW148" s="9" t="str">
        <f t="shared" si="147"/>
        <v/>
      </c>
      <c r="BX148" s="9" t="str">
        <f t="shared" si="148"/>
        <v/>
      </c>
      <c r="BY148" s="9" t="str">
        <f t="shared" si="149"/>
        <v/>
      </c>
      <c r="BZ148" s="9">
        <f t="shared" si="150"/>
        <v>7.1133189661738941E-2</v>
      </c>
      <c r="CA148" s="9">
        <f t="shared" si="151"/>
        <v>0.10071380352271636</v>
      </c>
      <c r="CB148" s="9">
        <f t="shared" si="152"/>
        <v>9.6388176587996283E-2</v>
      </c>
      <c r="CC148" s="9" t="str">
        <f t="shared" si="153"/>
        <v/>
      </c>
      <c r="CD148" s="9" t="str">
        <f t="shared" si="154"/>
        <v/>
      </c>
      <c r="CE148" s="9" t="str">
        <f t="shared" si="155"/>
        <v/>
      </c>
      <c r="CF148" s="9" t="str">
        <f t="shared" si="156"/>
        <v/>
      </c>
      <c r="CG148" s="9" t="str">
        <f t="shared" si="157"/>
        <v/>
      </c>
      <c r="CH148" s="9" t="str">
        <f t="shared" si="158"/>
        <v/>
      </c>
      <c r="CI148" s="9" t="str">
        <f t="shared" si="159"/>
        <v/>
      </c>
    </row>
    <row r="149" spans="1:87">
      <c r="A149" s="188"/>
      <c r="B149" s="57" t="str">
        <f>IF('Gene Table'!D148="","",'Gene Table'!D148)</f>
        <v>NM_000956</v>
      </c>
      <c r="C149" s="57" t="s">
        <v>1792</v>
      </c>
      <c r="D149" s="60">
        <f>IF(SUM('Test Sample Data'!D$3:D$98)&gt;10,IF(AND(ISNUMBER('Test Sample Data'!D148),'Test Sample Data'!D148&lt;$B$1, 'Test Sample Data'!D148&gt;0),'Test Sample Data'!D148,$B$1),"")</f>
        <v>27.61</v>
      </c>
      <c r="E149" s="60">
        <f>IF(SUM('Test Sample Data'!E$3:E$98)&gt;10,IF(AND(ISNUMBER('Test Sample Data'!E148),'Test Sample Data'!E148&lt;$B$1, 'Test Sample Data'!E148&gt;0),'Test Sample Data'!E148,$B$1),"")</f>
        <v>27.81</v>
      </c>
      <c r="F149" s="60">
        <f>IF(SUM('Test Sample Data'!F$3:F$98)&gt;10,IF(AND(ISNUMBER('Test Sample Data'!F148),'Test Sample Data'!F148&lt;$B$1, 'Test Sample Data'!F148&gt;0),'Test Sample Data'!F148,$B$1),"")</f>
        <v>27.71</v>
      </c>
      <c r="G149" s="60" t="str">
        <f>IF(SUM('Test Sample Data'!G$3:G$98)&gt;10,IF(AND(ISNUMBER('Test Sample Data'!G148),'Test Sample Data'!G148&lt;$B$1, 'Test Sample Data'!G148&gt;0),'Test Sample Data'!G148,$B$1),"")</f>
        <v/>
      </c>
      <c r="H149" s="60" t="str">
        <f>IF(SUM('Test Sample Data'!H$3:H$98)&gt;10,IF(AND(ISNUMBER('Test Sample Data'!H148),'Test Sample Data'!H148&lt;$B$1, 'Test Sample Data'!H148&gt;0),'Test Sample Data'!H148,$B$1),"")</f>
        <v/>
      </c>
      <c r="I149" s="60" t="str">
        <f>IF(SUM('Test Sample Data'!I$3:I$98)&gt;10,IF(AND(ISNUMBER('Test Sample Data'!I148),'Test Sample Data'!I148&lt;$B$1, 'Test Sample Data'!I148&gt;0),'Test Sample Data'!I148,$B$1),"")</f>
        <v/>
      </c>
      <c r="J149" s="60" t="str">
        <f>IF(SUM('Test Sample Data'!J$3:J$98)&gt;10,IF(AND(ISNUMBER('Test Sample Data'!J148),'Test Sample Data'!J148&lt;$B$1, 'Test Sample Data'!J148&gt;0),'Test Sample Data'!J148,$B$1),"")</f>
        <v/>
      </c>
      <c r="K149" s="60" t="str">
        <f>IF(SUM('Test Sample Data'!K$3:K$98)&gt;10,IF(AND(ISNUMBER('Test Sample Data'!K148),'Test Sample Data'!K148&lt;$B$1, 'Test Sample Data'!K148&gt;0),'Test Sample Data'!K148,$B$1),"")</f>
        <v/>
      </c>
      <c r="L149" s="60" t="str">
        <f>IF(SUM('Test Sample Data'!L$3:L$98)&gt;10,IF(AND(ISNUMBER('Test Sample Data'!L148),'Test Sample Data'!L148&lt;$B$1, 'Test Sample Data'!L148&gt;0),'Test Sample Data'!L148,$B$1),"")</f>
        <v/>
      </c>
      <c r="M149" s="60" t="str">
        <f>IF(SUM('Test Sample Data'!M$3:M$98)&gt;10,IF(AND(ISNUMBER('Test Sample Data'!M148),'Test Sample Data'!M148&lt;$B$1, 'Test Sample Data'!M148&gt;0),'Test Sample Data'!M148,$B$1),"")</f>
        <v/>
      </c>
      <c r="N149" s="60" t="str">
        <f>'Gene Table'!D148</f>
        <v>NM_000956</v>
      </c>
      <c r="O149" s="57" t="s">
        <v>1792</v>
      </c>
      <c r="P149" s="60">
        <f>IF(SUM('Control Sample Data'!D$3:D$98)&gt;10,IF(AND(ISNUMBER('Control Sample Data'!D148),'Control Sample Data'!D148&lt;$B$1, 'Control Sample Data'!D148&gt;0),'Control Sample Data'!D148,$B$1),"")</f>
        <v>27.38</v>
      </c>
      <c r="Q149" s="60">
        <f>IF(SUM('Control Sample Data'!E$3:E$98)&gt;10,IF(AND(ISNUMBER('Control Sample Data'!E148),'Control Sample Data'!E148&lt;$B$1, 'Control Sample Data'!E148&gt;0),'Control Sample Data'!E148,$B$1),"")</f>
        <v>27.53</v>
      </c>
      <c r="R149" s="60">
        <f>IF(SUM('Control Sample Data'!F$3:F$98)&gt;10,IF(AND(ISNUMBER('Control Sample Data'!F148),'Control Sample Data'!F148&lt;$B$1, 'Control Sample Data'!F148&gt;0),'Control Sample Data'!F148,$B$1),"")</f>
        <v>27.6</v>
      </c>
      <c r="S149" s="60" t="str">
        <f>IF(SUM('Control Sample Data'!G$3:G$98)&gt;10,IF(AND(ISNUMBER('Control Sample Data'!G148),'Control Sample Data'!G148&lt;$B$1, 'Control Sample Data'!G148&gt;0),'Control Sample Data'!G148,$B$1),"")</f>
        <v/>
      </c>
      <c r="T149" s="60" t="str">
        <f>IF(SUM('Control Sample Data'!H$3:H$98)&gt;10,IF(AND(ISNUMBER('Control Sample Data'!H148),'Control Sample Data'!H148&lt;$B$1, 'Control Sample Data'!H148&gt;0),'Control Sample Data'!H148,$B$1),"")</f>
        <v/>
      </c>
      <c r="U149" s="60" t="str">
        <f>IF(SUM('Control Sample Data'!I$3:I$98)&gt;10,IF(AND(ISNUMBER('Control Sample Data'!I148),'Control Sample Data'!I148&lt;$B$1, 'Control Sample Data'!I148&gt;0),'Control Sample Data'!I148,$B$1),"")</f>
        <v/>
      </c>
      <c r="V149" s="60" t="str">
        <f>IF(SUM('Control Sample Data'!J$3:J$98)&gt;10,IF(AND(ISNUMBER('Control Sample Data'!J148),'Control Sample Data'!J148&lt;$B$1, 'Control Sample Data'!J148&gt;0),'Control Sample Data'!J148,$B$1),"")</f>
        <v/>
      </c>
      <c r="W149" s="60" t="str">
        <f>IF(SUM('Control Sample Data'!K$3:K$98)&gt;10,IF(AND(ISNUMBER('Control Sample Data'!K148),'Control Sample Data'!K148&lt;$B$1, 'Control Sample Data'!K148&gt;0),'Control Sample Data'!K148,$B$1),"")</f>
        <v/>
      </c>
      <c r="X149" s="60" t="str">
        <f>IF(SUM('Control Sample Data'!L$3:L$98)&gt;10,IF(AND(ISNUMBER('Control Sample Data'!L148),'Control Sample Data'!L148&lt;$B$1, 'Control Sample Data'!L148&gt;0),'Control Sample Data'!L148,$B$1),"")</f>
        <v/>
      </c>
      <c r="Y149" s="60" t="str">
        <f>IF(SUM('Control Sample Data'!M$3:M$98)&gt;10,IF(AND(ISNUMBER('Control Sample Data'!M148),'Control Sample Data'!M148&lt;$B$1, 'Control Sample Data'!M148&gt;0),'Control Sample Data'!M148,$B$1),"")</f>
        <v/>
      </c>
      <c r="AT149" s="74">
        <f t="shared" si="130"/>
        <v>4.0916666666666686</v>
      </c>
      <c r="AU149" s="74">
        <f t="shared" si="131"/>
        <v>4.2033333333333296</v>
      </c>
      <c r="AV149" s="74">
        <f t="shared" si="132"/>
        <v>4.086666666666666</v>
      </c>
      <c r="AW149" s="74" t="str">
        <f t="shared" si="133"/>
        <v/>
      </c>
      <c r="AX149" s="74" t="str">
        <f t="shared" si="134"/>
        <v/>
      </c>
      <c r="AY149" s="74" t="str">
        <f t="shared" si="135"/>
        <v/>
      </c>
      <c r="AZ149" s="74" t="str">
        <f t="shared" si="136"/>
        <v/>
      </c>
      <c r="BA149" s="74" t="str">
        <f t="shared" si="137"/>
        <v/>
      </c>
      <c r="BB149" s="74" t="str">
        <f t="shared" si="138"/>
        <v/>
      </c>
      <c r="BC149" s="74" t="str">
        <f t="shared" si="139"/>
        <v/>
      </c>
      <c r="BD149" s="74">
        <f t="shared" si="117"/>
        <v>3.6033333333333317</v>
      </c>
      <c r="BE149" s="74">
        <f t="shared" si="118"/>
        <v>3.2216666666666676</v>
      </c>
      <c r="BF149" s="74">
        <f t="shared" si="119"/>
        <v>3.1950000000000003</v>
      </c>
      <c r="BG149" s="74" t="str">
        <f t="shared" si="120"/>
        <v/>
      </c>
      <c r="BH149" s="74" t="str">
        <f t="shared" si="121"/>
        <v/>
      </c>
      <c r="BI149" s="74" t="str">
        <f t="shared" si="122"/>
        <v/>
      </c>
      <c r="BJ149" s="74" t="str">
        <f t="shared" si="123"/>
        <v/>
      </c>
      <c r="BK149" s="74" t="str">
        <f t="shared" si="124"/>
        <v/>
      </c>
      <c r="BL149" s="74" t="str">
        <f t="shared" si="125"/>
        <v/>
      </c>
      <c r="BM149" s="74" t="str">
        <f t="shared" si="126"/>
        <v/>
      </c>
      <c r="BN149" s="62">
        <f t="shared" si="127"/>
        <v>4.1272222222222217</v>
      </c>
      <c r="BO149" s="62">
        <f t="shared" si="128"/>
        <v>3.34</v>
      </c>
      <c r="BP149" s="9">
        <f t="shared" si="140"/>
        <v>5.865237479194637E-2</v>
      </c>
      <c r="BQ149" s="9">
        <f t="shared" si="141"/>
        <v>5.4283842891983659E-2</v>
      </c>
      <c r="BR149" s="9">
        <f t="shared" si="142"/>
        <v>5.8856001086709214E-2</v>
      </c>
      <c r="BS149" s="9" t="str">
        <f t="shared" si="143"/>
        <v/>
      </c>
      <c r="BT149" s="9" t="str">
        <f t="shared" si="144"/>
        <v/>
      </c>
      <c r="BU149" s="9" t="str">
        <f t="shared" si="145"/>
        <v/>
      </c>
      <c r="BV149" s="9" t="str">
        <f t="shared" si="146"/>
        <v/>
      </c>
      <c r="BW149" s="9" t="str">
        <f t="shared" si="147"/>
        <v/>
      </c>
      <c r="BX149" s="9" t="str">
        <f t="shared" si="148"/>
        <v/>
      </c>
      <c r="BY149" s="9" t="str">
        <f t="shared" si="149"/>
        <v/>
      </c>
      <c r="BZ149" s="9">
        <f t="shared" si="150"/>
        <v>8.2278919965227237E-2</v>
      </c>
      <c r="CA149" s="9">
        <f t="shared" si="151"/>
        <v>0.10719676943104543</v>
      </c>
      <c r="CB149" s="9">
        <f t="shared" si="152"/>
        <v>0.10919661198958677</v>
      </c>
      <c r="CC149" s="9" t="str">
        <f t="shared" si="153"/>
        <v/>
      </c>
      <c r="CD149" s="9" t="str">
        <f t="shared" si="154"/>
        <v/>
      </c>
      <c r="CE149" s="9" t="str">
        <f t="shared" si="155"/>
        <v/>
      </c>
      <c r="CF149" s="9" t="str">
        <f t="shared" si="156"/>
        <v/>
      </c>
      <c r="CG149" s="9" t="str">
        <f t="shared" si="157"/>
        <v/>
      </c>
      <c r="CH149" s="9" t="str">
        <f t="shared" si="158"/>
        <v/>
      </c>
      <c r="CI149" s="9" t="str">
        <f t="shared" si="159"/>
        <v/>
      </c>
    </row>
    <row r="150" spans="1:87">
      <c r="A150" s="188"/>
      <c r="B150" s="57" t="str">
        <f>IF('Gene Table'!D149="","",'Gene Table'!D149)</f>
        <v>NM_000264</v>
      </c>
      <c r="C150" s="57" t="s">
        <v>1793</v>
      </c>
      <c r="D150" s="60">
        <f>IF(SUM('Test Sample Data'!D$3:D$98)&gt;10,IF(AND(ISNUMBER('Test Sample Data'!D149),'Test Sample Data'!D149&lt;$B$1, 'Test Sample Data'!D149&gt;0),'Test Sample Data'!D149,$B$1),"")</f>
        <v>26.2</v>
      </c>
      <c r="E150" s="60">
        <f>IF(SUM('Test Sample Data'!E$3:E$98)&gt;10,IF(AND(ISNUMBER('Test Sample Data'!E149),'Test Sample Data'!E149&lt;$B$1, 'Test Sample Data'!E149&gt;0),'Test Sample Data'!E149,$B$1),"")</f>
        <v>26.16</v>
      </c>
      <c r="F150" s="60">
        <f>IF(SUM('Test Sample Data'!F$3:F$98)&gt;10,IF(AND(ISNUMBER('Test Sample Data'!F149),'Test Sample Data'!F149&lt;$B$1, 'Test Sample Data'!F149&gt;0),'Test Sample Data'!F149,$B$1),"")</f>
        <v>26.18</v>
      </c>
      <c r="G150" s="60" t="str">
        <f>IF(SUM('Test Sample Data'!G$3:G$98)&gt;10,IF(AND(ISNUMBER('Test Sample Data'!G149),'Test Sample Data'!G149&lt;$B$1, 'Test Sample Data'!G149&gt;0),'Test Sample Data'!G149,$B$1),"")</f>
        <v/>
      </c>
      <c r="H150" s="60" t="str">
        <f>IF(SUM('Test Sample Data'!H$3:H$98)&gt;10,IF(AND(ISNUMBER('Test Sample Data'!H149),'Test Sample Data'!H149&lt;$B$1, 'Test Sample Data'!H149&gt;0),'Test Sample Data'!H149,$B$1),"")</f>
        <v/>
      </c>
      <c r="I150" s="60" t="str">
        <f>IF(SUM('Test Sample Data'!I$3:I$98)&gt;10,IF(AND(ISNUMBER('Test Sample Data'!I149),'Test Sample Data'!I149&lt;$B$1, 'Test Sample Data'!I149&gt;0),'Test Sample Data'!I149,$B$1),"")</f>
        <v/>
      </c>
      <c r="J150" s="60" t="str">
        <f>IF(SUM('Test Sample Data'!J$3:J$98)&gt;10,IF(AND(ISNUMBER('Test Sample Data'!J149),'Test Sample Data'!J149&lt;$B$1, 'Test Sample Data'!J149&gt;0),'Test Sample Data'!J149,$B$1),"")</f>
        <v/>
      </c>
      <c r="K150" s="60" t="str">
        <f>IF(SUM('Test Sample Data'!K$3:K$98)&gt;10,IF(AND(ISNUMBER('Test Sample Data'!K149),'Test Sample Data'!K149&lt;$B$1, 'Test Sample Data'!K149&gt;0),'Test Sample Data'!K149,$B$1),"")</f>
        <v/>
      </c>
      <c r="L150" s="60" t="str">
        <f>IF(SUM('Test Sample Data'!L$3:L$98)&gt;10,IF(AND(ISNUMBER('Test Sample Data'!L149),'Test Sample Data'!L149&lt;$B$1, 'Test Sample Data'!L149&gt;0),'Test Sample Data'!L149,$B$1),"")</f>
        <v/>
      </c>
      <c r="M150" s="60" t="str">
        <f>IF(SUM('Test Sample Data'!M$3:M$98)&gt;10,IF(AND(ISNUMBER('Test Sample Data'!M149),'Test Sample Data'!M149&lt;$B$1, 'Test Sample Data'!M149&gt;0),'Test Sample Data'!M149,$B$1),"")</f>
        <v/>
      </c>
      <c r="N150" s="60" t="str">
        <f>'Gene Table'!D149</f>
        <v>NM_000264</v>
      </c>
      <c r="O150" s="57" t="s">
        <v>1793</v>
      </c>
      <c r="P150" s="60">
        <f>IF(SUM('Control Sample Data'!D$3:D$98)&gt;10,IF(AND(ISNUMBER('Control Sample Data'!D149),'Control Sample Data'!D149&lt;$B$1, 'Control Sample Data'!D149&gt;0),'Control Sample Data'!D149,$B$1),"")</f>
        <v>28.59</v>
      </c>
      <c r="Q150" s="60">
        <f>IF(SUM('Control Sample Data'!E$3:E$98)&gt;10,IF(AND(ISNUMBER('Control Sample Data'!E149),'Control Sample Data'!E149&lt;$B$1, 'Control Sample Data'!E149&gt;0),'Control Sample Data'!E149,$B$1),"")</f>
        <v>28.6</v>
      </c>
      <c r="R150" s="60">
        <f>IF(SUM('Control Sample Data'!F$3:F$98)&gt;10,IF(AND(ISNUMBER('Control Sample Data'!F149),'Control Sample Data'!F149&lt;$B$1, 'Control Sample Data'!F149&gt;0),'Control Sample Data'!F149,$B$1),"")</f>
        <v>28.69</v>
      </c>
      <c r="S150" s="60" t="str">
        <f>IF(SUM('Control Sample Data'!G$3:G$98)&gt;10,IF(AND(ISNUMBER('Control Sample Data'!G149),'Control Sample Data'!G149&lt;$B$1, 'Control Sample Data'!G149&gt;0),'Control Sample Data'!G149,$B$1),"")</f>
        <v/>
      </c>
      <c r="T150" s="60" t="str">
        <f>IF(SUM('Control Sample Data'!H$3:H$98)&gt;10,IF(AND(ISNUMBER('Control Sample Data'!H149),'Control Sample Data'!H149&lt;$B$1, 'Control Sample Data'!H149&gt;0),'Control Sample Data'!H149,$B$1),"")</f>
        <v/>
      </c>
      <c r="U150" s="60" t="str">
        <f>IF(SUM('Control Sample Data'!I$3:I$98)&gt;10,IF(AND(ISNUMBER('Control Sample Data'!I149),'Control Sample Data'!I149&lt;$B$1, 'Control Sample Data'!I149&gt;0),'Control Sample Data'!I149,$B$1),"")</f>
        <v/>
      </c>
      <c r="V150" s="60" t="str">
        <f>IF(SUM('Control Sample Data'!J$3:J$98)&gt;10,IF(AND(ISNUMBER('Control Sample Data'!J149),'Control Sample Data'!J149&lt;$B$1, 'Control Sample Data'!J149&gt;0),'Control Sample Data'!J149,$B$1),"")</f>
        <v/>
      </c>
      <c r="W150" s="60" t="str">
        <f>IF(SUM('Control Sample Data'!K$3:K$98)&gt;10,IF(AND(ISNUMBER('Control Sample Data'!K149),'Control Sample Data'!K149&lt;$B$1, 'Control Sample Data'!K149&gt;0),'Control Sample Data'!K149,$B$1),"")</f>
        <v/>
      </c>
      <c r="X150" s="60" t="str">
        <f>IF(SUM('Control Sample Data'!L$3:L$98)&gt;10,IF(AND(ISNUMBER('Control Sample Data'!L149),'Control Sample Data'!L149&lt;$B$1, 'Control Sample Data'!L149&gt;0),'Control Sample Data'!L149,$B$1),"")</f>
        <v/>
      </c>
      <c r="Y150" s="60" t="str">
        <f>IF(SUM('Control Sample Data'!M$3:M$98)&gt;10,IF(AND(ISNUMBER('Control Sample Data'!M149),'Control Sample Data'!M149&lt;$B$1, 'Control Sample Data'!M149&gt;0),'Control Sample Data'!M149,$B$1),"")</f>
        <v/>
      </c>
      <c r="AT150" s="74">
        <f t="shared" si="130"/>
        <v>2.6816666666666684</v>
      </c>
      <c r="AU150" s="74">
        <f t="shared" si="131"/>
        <v>2.553333333333331</v>
      </c>
      <c r="AV150" s="74">
        <f t="shared" si="132"/>
        <v>2.5566666666666649</v>
      </c>
      <c r="AW150" s="74" t="str">
        <f t="shared" si="133"/>
        <v/>
      </c>
      <c r="AX150" s="74" t="str">
        <f t="shared" si="134"/>
        <v/>
      </c>
      <c r="AY150" s="74" t="str">
        <f t="shared" si="135"/>
        <v/>
      </c>
      <c r="AZ150" s="74" t="str">
        <f t="shared" si="136"/>
        <v/>
      </c>
      <c r="BA150" s="74" t="str">
        <f t="shared" si="137"/>
        <v/>
      </c>
      <c r="BB150" s="74" t="str">
        <f t="shared" si="138"/>
        <v/>
      </c>
      <c r="BC150" s="74" t="str">
        <f t="shared" si="139"/>
        <v/>
      </c>
      <c r="BD150" s="74">
        <f t="shared" si="117"/>
        <v>4.8133333333333326</v>
      </c>
      <c r="BE150" s="74">
        <f t="shared" si="118"/>
        <v>4.2916666666666679</v>
      </c>
      <c r="BF150" s="74">
        <f t="shared" si="119"/>
        <v>4.2850000000000001</v>
      </c>
      <c r="BG150" s="74" t="str">
        <f t="shared" si="120"/>
        <v/>
      </c>
      <c r="BH150" s="74" t="str">
        <f t="shared" si="121"/>
        <v/>
      </c>
      <c r="BI150" s="74" t="str">
        <f t="shared" si="122"/>
        <v/>
      </c>
      <c r="BJ150" s="74" t="str">
        <f t="shared" si="123"/>
        <v/>
      </c>
      <c r="BK150" s="74" t="str">
        <f t="shared" si="124"/>
        <v/>
      </c>
      <c r="BL150" s="74" t="str">
        <f t="shared" si="125"/>
        <v/>
      </c>
      <c r="BM150" s="74" t="str">
        <f t="shared" si="126"/>
        <v/>
      </c>
      <c r="BN150" s="62">
        <f t="shared" si="127"/>
        <v>2.5972222222222214</v>
      </c>
      <c r="BO150" s="62">
        <f t="shared" si="128"/>
        <v>4.4633333333333338</v>
      </c>
      <c r="BP150" s="9">
        <f t="shared" si="140"/>
        <v>0.15586115669826198</v>
      </c>
      <c r="BQ150" s="9">
        <f t="shared" si="141"/>
        <v>0.17036095962310363</v>
      </c>
      <c r="BR150" s="9">
        <f t="shared" si="142"/>
        <v>0.16996779660160652</v>
      </c>
      <c r="BS150" s="9" t="str">
        <f t="shared" si="143"/>
        <v/>
      </c>
      <c r="BT150" s="9" t="str">
        <f t="shared" si="144"/>
        <v/>
      </c>
      <c r="BU150" s="9" t="str">
        <f t="shared" si="145"/>
        <v/>
      </c>
      <c r="BV150" s="9" t="str">
        <f t="shared" si="146"/>
        <v/>
      </c>
      <c r="BW150" s="9" t="str">
        <f t="shared" si="147"/>
        <v/>
      </c>
      <c r="BX150" s="9" t="str">
        <f t="shared" si="148"/>
        <v/>
      </c>
      <c r="BY150" s="9" t="str">
        <f t="shared" si="149"/>
        <v/>
      </c>
      <c r="BZ150" s="9">
        <f t="shared" si="150"/>
        <v>3.5566594830869477E-2</v>
      </c>
      <c r="CA150" s="9">
        <f t="shared" si="151"/>
        <v>5.1059857913784319E-2</v>
      </c>
      <c r="CB150" s="9">
        <f t="shared" si="152"/>
        <v>5.129635055065615E-2</v>
      </c>
      <c r="CC150" s="9" t="str">
        <f t="shared" si="153"/>
        <v/>
      </c>
      <c r="CD150" s="9" t="str">
        <f t="shared" si="154"/>
        <v/>
      </c>
      <c r="CE150" s="9" t="str">
        <f t="shared" si="155"/>
        <v/>
      </c>
      <c r="CF150" s="9" t="str">
        <f t="shared" si="156"/>
        <v/>
      </c>
      <c r="CG150" s="9" t="str">
        <f t="shared" si="157"/>
        <v/>
      </c>
      <c r="CH150" s="9" t="str">
        <f t="shared" si="158"/>
        <v/>
      </c>
      <c r="CI150" s="9" t="str">
        <f t="shared" si="159"/>
        <v/>
      </c>
    </row>
    <row r="151" spans="1:87">
      <c r="A151" s="188"/>
      <c r="B151" s="57" t="str">
        <f>IF('Gene Table'!D150="","",'Gene Table'!D150)</f>
        <v>NM_002734</v>
      </c>
      <c r="C151" s="57" t="s">
        <v>1794</v>
      </c>
      <c r="D151" s="60">
        <f>IF(SUM('Test Sample Data'!D$3:D$98)&gt;10,IF(AND(ISNUMBER('Test Sample Data'!D150),'Test Sample Data'!D150&lt;$B$1, 'Test Sample Data'!D150&gt;0),'Test Sample Data'!D150,$B$1),"")</f>
        <v>24.42</v>
      </c>
      <c r="E151" s="60">
        <f>IF(SUM('Test Sample Data'!E$3:E$98)&gt;10,IF(AND(ISNUMBER('Test Sample Data'!E150),'Test Sample Data'!E150&lt;$B$1, 'Test Sample Data'!E150&gt;0),'Test Sample Data'!E150,$B$1),"")</f>
        <v>24.52</v>
      </c>
      <c r="F151" s="60">
        <f>IF(SUM('Test Sample Data'!F$3:F$98)&gt;10,IF(AND(ISNUMBER('Test Sample Data'!F150),'Test Sample Data'!F150&lt;$B$1, 'Test Sample Data'!F150&gt;0),'Test Sample Data'!F150,$B$1),"")</f>
        <v>24.53</v>
      </c>
      <c r="G151" s="60" t="str">
        <f>IF(SUM('Test Sample Data'!G$3:G$98)&gt;10,IF(AND(ISNUMBER('Test Sample Data'!G150),'Test Sample Data'!G150&lt;$B$1, 'Test Sample Data'!G150&gt;0),'Test Sample Data'!G150,$B$1),"")</f>
        <v/>
      </c>
      <c r="H151" s="60" t="str">
        <f>IF(SUM('Test Sample Data'!H$3:H$98)&gt;10,IF(AND(ISNUMBER('Test Sample Data'!H150),'Test Sample Data'!H150&lt;$B$1, 'Test Sample Data'!H150&gt;0),'Test Sample Data'!H150,$B$1),"")</f>
        <v/>
      </c>
      <c r="I151" s="60" t="str">
        <f>IF(SUM('Test Sample Data'!I$3:I$98)&gt;10,IF(AND(ISNUMBER('Test Sample Data'!I150),'Test Sample Data'!I150&lt;$B$1, 'Test Sample Data'!I150&gt;0),'Test Sample Data'!I150,$B$1),"")</f>
        <v/>
      </c>
      <c r="J151" s="60" t="str">
        <f>IF(SUM('Test Sample Data'!J$3:J$98)&gt;10,IF(AND(ISNUMBER('Test Sample Data'!J150),'Test Sample Data'!J150&lt;$B$1, 'Test Sample Data'!J150&gt;0),'Test Sample Data'!J150,$B$1),"")</f>
        <v/>
      </c>
      <c r="K151" s="60" t="str">
        <f>IF(SUM('Test Sample Data'!K$3:K$98)&gt;10,IF(AND(ISNUMBER('Test Sample Data'!K150),'Test Sample Data'!K150&lt;$B$1, 'Test Sample Data'!K150&gt;0),'Test Sample Data'!K150,$B$1),"")</f>
        <v/>
      </c>
      <c r="L151" s="60" t="str">
        <f>IF(SUM('Test Sample Data'!L$3:L$98)&gt;10,IF(AND(ISNUMBER('Test Sample Data'!L150),'Test Sample Data'!L150&lt;$B$1, 'Test Sample Data'!L150&gt;0),'Test Sample Data'!L150,$B$1),"")</f>
        <v/>
      </c>
      <c r="M151" s="60" t="str">
        <f>IF(SUM('Test Sample Data'!M$3:M$98)&gt;10,IF(AND(ISNUMBER('Test Sample Data'!M150),'Test Sample Data'!M150&lt;$B$1, 'Test Sample Data'!M150&gt;0),'Test Sample Data'!M150,$B$1),"")</f>
        <v/>
      </c>
      <c r="N151" s="60" t="str">
        <f>'Gene Table'!D150</f>
        <v>NM_002734</v>
      </c>
      <c r="O151" s="57" t="s">
        <v>1794</v>
      </c>
      <c r="P151" s="60">
        <f>IF(SUM('Control Sample Data'!D$3:D$98)&gt;10,IF(AND(ISNUMBER('Control Sample Data'!D150),'Control Sample Data'!D150&lt;$B$1, 'Control Sample Data'!D150&gt;0),'Control Sample Data'!D150,$B$1),"")</f>
        <v>26.91</v>
      </c>
      <c r="Q151" s="60">
        <f>IF(SUM('Control Sample Data'!E$3:E$98)&gt;10,IF(AND(ISNUMBER('Control Sample Data'!E150),'Control Sample Data'!E150&lt;$B$1, 'Control Sample Data'!E150&gt;0),'Control Sample Data'!E150,$B$1),"")</f>
        <v>26.96</v>
      </c>
      <c r="R151" s="60">
        <f>IF(SUM('Control Sample Data'!F$3:F$98)&gt;10,IF(AND(ISNUMBER('Control Sample Data'!F150),'Control Sample Data'!F150&lt;$B$1, 'Control Sample Data'!F150&gt;0),'Control Sample Data'!F150,$B$1),"")</f>
        <v>27.14</v>
      </c>
      <c r="S151" s="60" t="str">
        <f>IF(SUM('Control Sample Data'!G$3:G$98)&gt;10,IF(AND(ISNUMBER('Control Sample Data'!G150),'Control Sample Data'!G150&lt;$B$1, 'Control Sample Data'!G150&gt;0),'Control Sample Data'!G150,$B$1),"")</f>
        <v/>
      </c>
      <c r="T151" s="60" t="str">
        <f>IF(SUM('Control Sample Data'!H$3:H$98)&gt;10,IF(AND(ISNUMBER('Control Sample Data'!H150),'Control Sample Data'!H150&lt;$B$1, 'Control Sample Data'!H150&gt;0),'Control Sample Data'!H150,$B$1),"")</f>
        <v/>
      </c>
      <c r="U151" s="60" t="str">
        <f>IF(SUM('Control Sample Data'!I$3:I$98)&gt;10,IF(AND(ISNUMBER('Control Sample Data'!I150),'Control Sample Data'!I150&lt;$B$1, 'Control Sample Data'!I150&gt;0),'Control Sample Data'!I150,$B$1),"")</f>
        <v/>
      </c>
      <c r="V151" s="60" t="str">
        <f>IF(SUM('Control Sample Data'!J$3:J$98)&gt;10,IF(AND(ISNUMBER('Control Sample Data'!J150),'Control Sample Data'!J150&lt;$B$1, 'Control Sample Data'!J150&gt;0),'Control Sample Data'!J150,$B$1),"")</f>
        <v/>
      </c>
      <c r="W151" s="60" t="str">
        <f>IF(SUM('Control Sample Data'!K$3:K$98)&gt;10,IF(AND(ISNUMBER('Control Sample Data'!K150),'Control Sample Data'!K150&lt;$B$1, 'Control Sample Data'!K150&gt;0),'Control Sample Data'!K150,$B$1),"")</f>
        <v/>
      </c>
      <c r="X151" s="60" t="str">
        <f>IF(SUM('Control Sample Data'!L$3:L$98)&gt;10,IF(AND(ISNUMBER('Control Sample Data'!L150),'Control Sample Data'!L150&lt;$B$1, 'Control Sample Data'!L150&gt;0),'Control Sample Data'!L150,$B$1),"")</f>
        <v/>
      </c>
      <c r="Y151" s="60" t="str">
        <f>IF(SUM('Control Sample Data'!M$3:M$98)&gt;10,IF(AND(ISNUMBER('Control Sample Data'!M150),'Control Sample Data'!M150&lt;$B$1, 'Control Sample Data'!M150&gt;0),'Control Sample Data'!M150,$B$1),"")</f>
        <v/>
      </c>
      <c r="AT151" s="74">
        <f t="shared" si="130"/>
        <v>0.90166666666667084</v>
      </c>
      <c r="AU151" s="74">
        <f t="shared" si="131"/>
        <v>0.91333333333333044</v>
      </c>
      <c r="AV151" s="74">
        <f t="shared" si="132"/>
        <v>0.90666666666666629</v>
      </c>
      <c r="AW151" s="74" t="str">
        <f t="shared" si="133"/>
        <v/>
      </c>
      <c r="AX151" s="74" t="str">
        <f t="shared" si="134"/>
        <v/>
      </c>
      <c r="AY151" s="74" t="str">
        <f t="shared" si="135"/>
        <v/>
      </c>
      <c r="AZ151" s="74" t="str">
        <f t="shared" si="136"/>
        <v/>
      </c>
      <c r="BA151" s="74" t="str">
        <f t="shared" si="137"/>
        <v/>
      </c>
      <c r="BB151" s="74" t="str">
        <f t="shared" si="138"/>
        <v/>
      </c>
      <c r="BC151" s="74" t="str">
        <f t="shared" si="139"/>
        <v/>
      </c>
      <c r="BD151" s="74">
        <f t="shared" si="117"/>
        <v>3.1333333333333329</v>
      </c>
      <c r="BE151" s="74">
        <f t="shared" si="118"/>
        <v>2.6516666666666673</v>
      </c>
      <c r="BF151" s="74">
        <f t="shared" si="119"/>
        <v>2.7349999999999994</v>
      </c>
      <c r="BG151" s="74" t="str">
        <f t="shared" si="120"/>
        <v/>
      </c>
      <c r="BH151" s="74" t="str">
        <f t="shared" si="121"/>
        <v/>
      </c>
      <c r="BI151" s="74" t="str">
        <f t="shared" si="122"/>
        <v/>
      </c>
      <c r="BJ151" s="74" t="str">
        <f t="shared" si="123"/>
        <v/>
      </c>
      <c r="BK151" s="74" t="str">
        <f t="shared" si="124"/>
        <v/>
      </c>
      <c r="BL151" s="74" t="str">
        <f t="shared" si="125"/>
        <v/>
      </c>
      <c r="BM151" s="74" t="str">
        <f t="shared" si="126"/>
        <v/>
      </c>
      <c r="BN151" s="62">
        <f t="shared" si="127"/>
        <v>0.90722222222222249</v>
      </c>
      <c r="BO151" s="62">
        <f t="shared" si="128"/>
        <v>2.84</v>
      </c>
      <c r="BP151" s="9">
        <f t="shared" si="140"/>
        <v>0.53526800809734476</v>
      </c>
      <c r="BQ151" s="9">
        <f t="shared" si="141"/>
        <v>0.53095690198117984</v>
      </c>
      <c r="BR151" s="9">
        <f t="shared" si="142"/>
        <v>0.53341612147267892</v>
      </c>
      <c r="BS151" s="9" t="str">
        <f t="shared" si="143"/>
        <v/>
      </c>
      <c r="BT151" s="9" t="str">
        <f t="shared" si="144"/>
        <v/>
      </c>
      <c r="BU151" s="9" t="str">
        <f t="shared" si="145"/>
        <v/>
      </c>
      <c r="BV151" s="9" t="str">
        <f t="shared" si="146"/>
        <v/>
      </c>
      <c r="BW151" s="9" t="str">
        <f t="shared" si="147"/>
        <v/>
      </c>
      <c r="BX151" s="9" t="str">
        <f t="shared" si="148"/>
        <v/>
      </c>
      <c r="BY151" s="9" t="str">
        <f t="shared" si="149"/>
        <v/>
      </c>
      <c r="BZ151" s="9">
        <f t="shared" si="150"/>
        <v>0.11396531106977716</v>
      </c>
      <c r="CA151" s="9">
        <f t="shared" si="151"/>
        <v>0.15913613091567452</v>
      </c>
      <c r="CB151" s="9">
        <f t="shared" si="152"/>
        <v>0.1502045061908564</v>
      </c>
      <c r="CC151" s="9" t="str">
        <f t="shared" si="153"/>
        <v/>
      </c>
      <c r="CD151" s="9" t="str">
        <f t="shared" si="154"/>
        <v/>
      </c>
      <c r="CE151" s="9" t="str">
        <f t="shared" si="155"/>
        <v/>
      </c>
      <c r="CF151" s="9" t="str">
        <f t="shared" si="156"/>
        <v/>
      </c>
      <c r="CG151" s="9" t="str">
        <f t="shared" si="157"/>
        <v/>
      </c>
      <c r="CH151" s="9" t="str">
        <f t="shared" si="158"/>
        <v/>
      </c>
      <c r="CI151" s="9" t="str">
        <f t="shared" si="159"/>
        <v/>
      </c>
    </row>
    <row r="152" spans="1:87">
      <c r="A152" s="188"/>
      <c r="B152" s="57" t="str">
        <f>IF('Gene Table'!D151="","",'Gene Table'!D151)</f>
        <v>NM_018272</v>
      </c>
      <c r="C152" s="57" t="s">
        <v>1795</v>
      </c>
      <c r="D152" s="60">
        <f>IF(SUM('Test Sample Data'!D$3:D$98)&gt;10,IF(AND(ISNUMBER('Test Sample Data'!D151),'Test Sample Data'!D151&lt;$B$1, 'Test Sample Data'!D151&gt;0),'Test Sample Data'!D151,$B$1),"")</f>
        <v>25.4</v>
      </c>
      <c r="E152" s="60">
        <f>IF(SUM('Test Sample Data'!E$3:E$98)&gt;10,IF(AND(ISNUMBER('Test Sample Data'!E151),'Test Sample Data'!E151&lt;$B$1, 'Test Sample Data'!E151&gt;0),'Test Sample Data'!E151,$B$1),"")</f>
        <v>25.71</v>
      </c>
      <c r="F152" s="60">
        <f>IF(SUM('Test Sample Data'!F$3:F$98)&gt;10,IF(AND(ISNUMBER('Test Sample Data'!F151),'Test Sample Data'!F151&lt;$B$1, 'Test Sample Data'!F151&gt;0),'Test Sample Data'!F151,$B$1),"")</f>
        <v>25.68</v>
      </c>
      <c r="G152" s="60" t="str">
        <f>IF(SUM('Test Sample Data'!G$3:G$98)&gt;10,IF(AND(ISNUMBER('Test Sample Data'!G151),'Test Sample Data'!G151&lt;$B$1, 'Test Sample Data'!G151&gt;0),'Test Sample Data'!G151,$B$1),"")</f>
        <v/>
      </c>
      <c r="H152" s="60" t="str">
        <f>IF(SUM('Test Sample Data'!H$3:H$98)&gt;10,IF(AND(ISNUMBER('Test Sample Data'!H151),'Test Sample Data'!H151&lt;$B$1, 'Test Sample Data'!H151&gt;0),'Test Sample Data'!H151,$B$1),"")</f>
        <v/>
      </c>
      <c r="I152" s="60" t="str">
        <f>IF(SUM('Test Sample Data'!I$3:I$98)&gt;10,IF(AND(ISNUMBER('Test Sample Data'!I151),'Test Sample Data'!I151&lt;$B$1, 'Test Sample Data'!I151&gt;0),'Test Sample Data'!I151,$B$1),"")</f>
        <v/>
      </c>
      <c r="J152" s="60" t="str">
        <f>IF(SUM('Test Sample Data'!J$3:J$98)&gt;10,IF(AND(ISNUMBER('Test Sample Data'!J151),'Test Sample Data'!J151&lt;$B$1, 'Test Sample Data'!J151&gt;0),'Test Sample Data'!J151,$B$1),"")</f>
        <v/>
      </c>
      <c r="K152" s="60" t="str">
        <f>IF(SUM('Test Sample Data'!K$3:K$98)&gt;10,IF(AND(ISNUMBER('Test Sample Data'!K151),'Test Sample Data'!K151&lt;$B$1, 'Test Sample Data'!K151&gt;0),'Test Sample Data'!K151,$B$1),"")</f>
        <v/>
      </c>
      <c r="L152" s="60" t="str">
        <f>IF(SUM('Test Sample Data'!L$3:L$98)&gt;10,IF(AND(ISNUMBER('Test Sample Data'!L151),'Test Sample Data'!L151&lt;$B$1, 'Test Sample Data'!L151&gt;0),'Test Sample Data'!L151,$B$1),"")</f>
        <v/>
      </c>
      <c r="M152" s="60" t="str">
        <f>IF(SUM('Test Sample Data'!M$3:M$98)&gt;10,IF(AND(ISNUMBER('Test Sample Data'!M151),'Test Sample Data'!M151&lt;$B$1, 'Test Sample Data'!M151&gt;0),'Test Sample Data'!M151,$B$1),"")</f>
        <v/>
      </c>
      <c r="N152" s="60" t="str">
        <f>'Gene Table'!D151</f>
        <v>NM_018272</v>
      </c>
      <c r="O152" s="57" t="s">
        <v>1795</v>
      </c>
      <c r="P152" s="60">
        <f>IF(SUM('Control Sample Data'!D$3:D$98)&gt;10,IF(AND(ISNUMBER('Control Sample Data'!D151),'Control Sample Data'!D151&lt;$B$1, 'Control Sample Data'!D151&gt;0),'Control Sample Data'!D151,$B$1),"")</f>
        <v>27.07</v>
      </c>
      <c r="Q152" s="60">
        <f>IF(SUM('Control Sample Data'!E$3:E$98)&gt;10,IF(AND(ISNUMBER('Control Sample Data'!E151),'Control Sample Data'!E151&lt;$B$1, 'Control Sample Data'!E151&gt;0),'Control Sample Data'!E151,$B$1),"")</f>
        <v>27.07</v>
      </c>
      <c r="R152" s="60">
        <f>IF(SUM('Control Sample Data'!F$3:F$98)&gt;10,IF(AND(ISNUMBER('Control Sample Data'!F151),'Control Sample Data'!F151&lt;$B$1, 'Control Sample Data'!F151&gt;0),'Control Sample Data'!F151,$B$1),"")</f>
        <v>27.16</v>
      </c>
      <c r="S152" s="60" t="str">
        <f>IF(SUM('Control Sample Data'!G$3:G$98)&gt;10,IF(AND(ISNUMBER('Control Sample Data'!G151),'Control Sample Data'!G151&lt;$B$1, 'Control Sample Data'!G151&gt;0),'Control Sample Data'!G151,$B$1),"")</f>
        <v/>
      </c>
      <c r="T152" s="60" t="str">
        <f>IF(SUM('Control Sample Data'!H$3:H$98)&gt;10,IF(AND(ISNUMBER('Control Sample Data'!H151),'Control Sample Data'!H151&lt;$B$1, 'Control Sample Data'!H151&gt;0),'Control Sample Data'!H151,$B$1),"")</f>
        <v/>
      </c>
      <c r="U152" s="60" t="str">
        <f>IF(SUM('Control Sample Data'!I$3:I$98)&gt;10,IF(AND(ISNUMBER('Control Sample Data'!I151),'Control Sample Data'!I151&lt;$B$1, 'Control Sample Data'!I151&gt;0),'Control Sample Data'!I151,$B$1),"")</f>
        <v/>
      </c>
      <c r="V152" s="60" t="str">
        <f>IF(SUM('Control Sample Data'!J$3:J$98)&gt;10,IF(AND(ISNUMBER('Control Sample Data'!J151),'Control Sample Data'!J151&lt;$B$1, 'Control Sample Data'!J151&gt;0),'Control Sample Data'!J151,$B$1),"")</f>
        <v/>
      </c>
      <c r="W152" s="60" t="str">
        <f>IF(SUM('Control Sample Data'!K$3:K$98)&gt;10,IF(AND(ISNUMBER('Control Sample Data'!K151),'Control Sample Data'!K151&lt;$B$1, 'Control Sample Data'!K151&gt;0),'Control Sample Data'!K151,$B$1),"")</f>
        <v/>
      </c>
      <c r="X152" s="60" t="str">
        <f>IF(SUM('Control Sample Data'!L$3:L$98)&gt;10,IF(AND(ISNUMBER('Control Sample Data'!L151),'Control Sample Data'!L151&lt;$B$1, 'Control Sample Data'!L151&gt;0),'Control Sample Data'!L151,$B$1),"")</f>
        <v/>
      </c>
      <c r="Y152" s="60" t="str">
        <f>IF(SUM('Control Sample Data'!M$3:M$98)&gt;10,IF(AND(ISNUMBER('Control Sample Data'!M151),'Control Sample Data'!M151&lt;$B$1, 'Control Sample Data'!M151&gt;0),'Control Sample Data'!M151,$B$1),"")</f>
        <v/>
      </c>
      <c r="AT152" s="74">
        <f t="shared" si="130"/>
        <v>1.8816666666666677</v>
      </c>
      <c r="AU152" s="74">
        <f t="shared" si="131"/>
        <v>2.1033333333333317</v>
      </c>
      <c r="AV152" s="74">
        <f t="shared" si="132"/>
        <v>2.0566666666666649</v>
      </c>
      <c r="AW152" s="74" t="str">
        <f t="shared" si="133"/>
        <v/>
      </c>
      <c r="AX152" s="74" t="str">
        <f t="shared" si="134"/>
        <v/>
      </c>
      <c r="AY152" s="74" t="str">
        <f t="shared" si="135"/>
        <v/>
      </c>
      <c r="AZ152" s="74" t="str">
        <f t="shared" si="136"/>
        <v/>
      </c>
      <c r="BA152" s="74" t="str">
        <f t="shared" si="137"/>
        <v/>
      </c>
      <c r="BB152" s="74" t="str">
        <f t="shared" si="138"/>
        <v/>
      </c>
      <c r="BC152" s="74" t="str">
        <f t="shared" si="139"/>
        <v/>
      </c>
      <c r="BD152" s="74">
        <f t="shared" si="117"/>
        <v>3.293333333333333</v>
      </c>
      <c r="BE152" s="74">
        <f t="shared" si="118"/>
        <v>2.7616666666666667</v>
      </c>
      <c r="BF152" s="74">
        <f t="shared" si="119"/>
        <v>2.754999999999999</v>
      </c>
      <c r="BG152" s="74" t="str">
        <f t="shared" si="120"/>
        <v/>
      </c>
      <c r="BH152" s="74" t="str">
        <f t="shared" si="121"/>
        <v/>
      </c>
      <c r="BI152" s="74" t="str">
        <f t="shared" si="122"/>
        <v/>
      </c>
      <c r="BJ152" s="74" t="str">
        <f t="shared" si="123"/>
        <v/>
      </c>
      <c r="BK152" s="74" t="str">
        <f t="shared" si="124"/>
        <v/>
      </c>
      <c r="BL152" s="74" t="str">
        <f t="shared" si="125"/>
        <v/>
      </c>
      <c r="BM152" s="74" t="str">
        <f t="shared" si="126"/>
        <v/>
      </c>
      <c r="BN152" s="62">
        <f t="shared" si="127"/>
        <v>2.013888888888888</v>
      </c>
      <c r="BO152" s="62">
        <f t="shared" si="128"/>
        <v>2.9366666666666661</v>
      </c>
      <c r="BP152" s="9">
        <f t="shared" si="140"/>
        <v>0.27137003551931499</v>
      </c>
      <c r="BQ152" s="9">
        <f t="shared" si="141"/>
        <v>0.23271992902446956</v>
      </c>
      <c r="BR152" s="9">
        <f t="shared" si="142"/>
        <v>0.24037076312066361</v>
      </c>
      <c r="BS152" s="9" t="str">
        <f t="shared" si="143"/>
        <v/>
      </c>
      <c r="BT152" s="9" t="str">
        <f t="shared" si="144"/>
        <v/>
      </c>
      <c r="BU152" s="9" t="str">
        <f t="shared" si="145"/>
        <v/>
      </c>
      <c r="BV152" s="9" t="str">
        <f t="shared" si="146"/>
        <v/>
      </c>
      <c r="BW152" s="9" t="str">
        <f t="shared" si="147"/>
        <v/>
      </c>
      <c r="BX152" s="9" t="str">
        <f t="shared" si="148"/>
        <v/>
      </c>
      <c r="BY152" s="9" t="str">
        <f t="shared" si="149"/>
        <v/>
      </c>
      <c r="BZ152" s="9">
        <f t="shared" si="150"/>
        <v>0.10200181062355572</v>
      </c>
      <c r="CA152" s="9">
        <f t="shared" si="151"/>
        <v>0.14745363912188725</v>
      </c>
      <c r="CB152" s="9">
        <f t="shared" si="152"/>
        <v>0.14813659636769788</v>
      </c>
      <c r="CC152" s="9" t="str">
        <f t="shared" si="153"/>
        <v/>
      </c>
      <c r="CD152" s="9" t="str">
        <f t="shared" si="154"/>
        <v/>
      </c>
      <c r="CE152" s="9" t="str">
        <f t="shared" si="155"/>
        <v/>
      </c>
      <c r="CF152" s="9" t="str">
        <f t="shared" si="156"/>
        <v/>
      </c>
      <c r="CG152" s="9" t="str">
        <f t="shared" si="157"/>
        <v/>
      </c>
      <c r="CH152" s="9" t="str">
        <f t="shared" si="158"/>
        <v/>
      </c>
      <c r="CI152" s="9" t="str">
        <f t="shared" si="159"/>
        <v/>
      </c>
    </row>
    <row r="153" spans="1:87">
      <c r="A153" s="188"/>
      <c r="B153" s="57" t="str">
        <f>IF('Gene Table'!D152="","",'Gene Table'!D152)</f>
        <v>NM_018248</v>
      </c>
      <c r="C153" s="57" t="s">
        <v>1796</v>
      </c>
      <c r="D153" s="60">
        <f>IF(SUM('Test Sample Data'!D$3:D$98)&gt;10,IF(AND(ISNUMBER('Test Sample Data'!D152),'Test Sample Data'!D152&lt;$B$1, 'Test Sample Data'!D152&gt;0),'Test Sample Data'!D152,$B$1),"")</f>
        <v>23.13</v>
      </c>
      <c r="E153" s="60">
        <f>IF(SUM('Test Sample Data'!E$3:E$98)&gt;10,IF(AND(ISNUMBER('Test Sample Data'!E152),'Test Sample Data'!E152&lt;$B$1, 'Test Sample Data'!E152&gt;0),'Test Sample Data'!E152,$B$1),"")</f>
        <v>23.61</v>
      </c>
      <c r="F153" s="60">
        <f>IF(SUM('Test Sample Data'!F$3:F$98)&gt;10,IF(AND(ISNUMBER('Test Sample Data'!F152),'Test Sample Data'!F152&lt;$B$1, 'Test Sample Data'!F152&gt;0),'Test Sample Data'!F152,$B$1),"")</f>
        <v>23.51</v>
      </c>
      <c r="G153" s="60" t="str">
        <f>IF(SUM('Test Sample Data'!G$3:G$98)&gt;10,IF(AND(ISNUMBER('Test Sample Data'!G152),'Test Sample Data'!G152&lt;$B$1, 'Test Sample Data'!G152&gt;0),'Test Sample Data'!G152,$B$1),"")</f>
        <v/>
      </c>
      <c r="H153" s="60" t="str">
        <f>IF(SUM('Test Sample Data'!H$3:H$98)&gt;10,IF(AND(ISNUMBER('Test Sample Data'!H152),'Test Sample Data'!H152&lt;$B$1, 'Test Sample Data'!H152&gt;0),'Test Sample Data'!H152,$B$1),"")</f>
        <v/>
      </c>
      <c r="I153" s="60" t="str">
        <f>IF(SUM('Test Sample Data'!I$3:I$98)&gt;10,IF(AND(ISNUMBER('Test Sample Data'!I152),'Test Sample Data'!I152&lt;$B$1, 'Test Sample Data'!I152&gt;0),'Test Sample Data'!I152,$B$1),"")</f>
        <v/>
      </c>
      <c r="J153" s="60" t="str">
        <f>IF(SUM('Test Sample Data'!J$3:J$98)&gt;10,IF(AND(ISNUMBER('Test Sample Data'!J152),'Test Sample Data'!J152&lt;$B$1, 'Test Sample Data'!J152&gt;0),'Test Sample Data'!J152,$B$1),"")</f>
        <v/>
      </c>
      <c r="K153" s="60" t="str">
        <f>IF(SUM('Test Sample Data'!K$3:K$98)&gt;10,IF(AND(ISNUMBER('Test Sample Data'!K152),'Test Sample Data'!K152&lt;$B$1, 'Test Sample Data'!K152&gt;0),'Test Sample Data'!K152,$B$1),"")</f>
        <v/>
      </c>
      <c r="L153" s="60" t="str">
        <f>IF(SUM('Test Sample Data'!L$3:L$98)&gt;10,IF(AND(ISNUMBER('Test Sample Data'!L152),'Test Sample Data'!L152&lt;$B$1, 'Test Sample Data'!L152&gt;0),'Test Sample Data'!L152,$B$1),"")</f>
        <v/>
      </c>
      <c r="M153" s="60" t="str">
        <f>IF(SUM('Test Sample Data'!M$3:M$98)&gt;10,IF(AND(ISNUMBER('Test Sample Data'!M152),'Test Sample Data'!M152&lt;$B$1, 'Test Sample Data'!M152&gt;0),'Test Sample Data'!M152,$B$1),"")</f>
        <v/>
      </c>
      <c r="N153" s="60" t="str">
        <f>'Gene Table'!D152</f>
        <v>NM_018248</v>
      </c>
      <c r="O153" s="57" t="s">
        <v>1796</v>
      </c>
      <c r="P153" s="60">
        <f>IF(SUM('Control Sample Data'!D$3:D$98)&gt;10,IF(AND(ISNUMBER('Control Sample Data'!D152),'Control Sample Data'!D152&lt;$B$1, 'Control Sample Data'!D152&gt;0),'Control Sample Data'!D152,$B$1),"")</f>
        <v>27</v>
      </c>
      <c r="Q153" s="60">
        <f>IF(SUM('Control Sample Data'!E$3:E$98)&gt;10,IF(AND(ISNUMBER('Control Sample Data'!E152),'Control Sample Data'!E152&lt;$B$1, 'Control Sample Data'!E152&gt;0),'Control Sample Data'!E152,$B$1),"")</f>
        <v>27.22</v>
      </c>
      <c r="R153" s="60">
        <f>IF(SUM('Control Sample Data'!F$3:F$98)&gt;10,IF(AND(ISNUMBER('Control Sample Data'!F152),'Control Sample Data'!F152&lt;$B$1, 'Control Sample Data'!F152&gt;0),'Control Sample Data'!F152,$B$1),"")</f>
        <v>27.41</v>
      </c>
      <c r="S153" s="60" t="str">
        <f>IF(SUM('Control Sample Data'!G$3:G$98)&gt;10,IF(AND(ISNUMBER('Control Sample Data'!G152),'Control Sample Data'!G152&lt;$B$1, 'Control Sample Data'!G152&gt;0),'Control Sample Data'!G152,$B$1),"")</f>
        <v/>
      </c>
      <c r="T153" s="60" t="str">
        <f>IF(SUM('Control Sample Data'!H$3:H$98)&gt;10,IF(AND(ISNUMBER('Control Sample Data'!H152),'Control Sample Data'!H152&lt;$B$1, 'Control Sample Data'!H152&gt;0),'Control Sample Data'!H152,$B$1),"")</f>
        <v/>
      </c>
      <c r="U153" s="60" t="str">
        <f>IF(SUM('Control Sample Data'!I$3:I$98)&gt;10,IF(AND(ISNUMBER('Control Sample Data'!I152),'Control Sample Data'!I152&lt;$B$1, 'Control Sample Data'!I152&gt;0),'Control Sample Data'!I152,$B$1),"")</f>
        <v/>
      </c>
      <c r="V153" s="60" t="str">
        <f>IF(SUM('Control Sample Data'!J$3:J$98)&gt;10,IF(AND(ISNUMBER('Control Sample Data'!J152),'Control Sample Data'!J152&lt;$B$1, 'Control Sample Data'!J152&gt;0),'Control Sample Data'!J152,$B$1),"")</f>
        <v/>
      </c>
      <c r="W153" s="60" t="str">
        <f>IF(SUM('Control Sample Data'!K$3:K$98)&gt;10,IF(AND(ISNUMBER('Control Sample Data'!K152),'Control Sample Data'!K152&lt;$B$1, 'Control Sample Data'!K152&gt;0),'Control Sample Data'!K152,$B$1),"")</f>
        <v/>
      </c>
      <c r="X153" s="60" t="str">
        <f>IF(SUM('Control Sample Data'!L$3:L$98)&gt;10,IF(AND(ISNUMBER('Control Sample Data'!L152),'Control Sample Data'!L152&lt;$B$1, 'Control Sample Data'!L152&gt;0),'Control Sample Data'!L152,$B$1),"")</f>
        <v/>
      </c>
      <c r="Y153" s="60" t="str">
        <f>IF(SUM('Control Sample Data'!M$3:M$98)&gt;10,IF(AND(ISNUMBER('Control Sample Data'!M152),'Control Sample Data'!M152&lt;$B$1, 'Control Sample Data'!M152&gt;0),'Control Sample Data'!M152,$B$1),"")</f>
        <v/>
      </c>
      <c r="AT153" s="74">
        <f t="shared" si="130"/>
        <v>-0.38833333333333186</v>
      </c>
      <c r="AU153" s="74">
        <f t="shared" si="131"/>
        <v>3.3333333333303017E-3</v>
      </c>
      <c r="AV153" s="74">
        <f t="shared" si="132"/>
        <v>-0.11333333333333329</v>
      </c>
      <c r="AW153" s="74" t="str">
        <f t="shared" si="133"/>
        <v/>
      </c>
      <c r="AX153" s="74" t="str">
        <f t="shared" si="134"/>
        <v/>
      </c>
      <c r="AY153" s="74" t="str">
        <f t="shared" si="135"/>
        <v/>
      </c>
      <c r="AZ153" s="74" t="str">
        <f t="shared" si="136"/>
        <v/>
      </c>
      <c r="BA153" s="74" t="str">
        <f t="shared" si="137"/>
        <v/>
      </c>
      <c r="BB153" s="74" t="str">
        <f t="shared" si="138"/>
        <v/>
      </c>
      <c r="BC153" s="74" t="str">
        <f t="shared" si="139"/>
        <v/>
      </c>
      <c r="BD153" s="74">
        <f t="shared" si="117"/>
        <v>3.2233333333333327</v>
      </c>
      <c r="BE153" s="74">
        <f t="shared" si="118"/>
        <v>2.9116666666666653</v>
      </c>
      <c r="BF153" s="74">
        <f t="shared" si="119"/>
        <v>3.004999999999999</v>
      </c>
      <c r="BG153" s="74" t="str">
        <f t="shared" si="120"/>
        <v/>
      </c>
      <c r="BH153" s="74" t="str">
        <f t="shared" si="121"/>
        <v/>
      </c>
      <c r="BI153" s="74" t="str">
        <f t="shared" si="122"/>
        <v/>
      </c>
      <c r="BJ153" s="74" t="str">
        <f t="shared" si="123"/>
        <v/>
      </c>
      <c r="BK153" s="74" t="str">
        <f t="shared" si="124"/>
        <v/>
      </c>
      <c r="BL153" s="74" t="str">
        <f t="shared" si="125"/>
        <v/>
      </c>
      <c r="BM153" s="74" t="str">
        <f t="shared" si="126"/>
        <v/>
      </c>
      <c r="BN153" s="62">
        <f t="shared" si="127"/>
        <v>-0.16611111111111163</v>
      </c>
      <c r="BO153" s="62">
        <f t="shared" si="128"/>
        <v>3.0466666666666655</v>
      </c>
      <c r="BP153" s="9">
        <f t="shared" si="140"/>
        <v>1.3088804521196384</v>
      </c>
      <c r="BQ153" s="9">
        <f t="shared" si="141"/>
        <v>0.99769217652702535</v>
      </c>
      <c r="BR153" s="9">
        <f t="shared" si="142"/>
        <v>1.0817246660801048</v>
      </c>
      <c r="BS153" s="9" t="str">
        <f t="shared" si="143"/>
        <v/>
      </c>
      <c r="BT153" s="9" t="str">
        <f t="shared" si="144"/>
        <v/>
      </c>
      <c r="BU153" s="9" t="str">
        <f t="shared" si="145"/>
        <v/>
      </c>
      <c r="BV153" s="9" t="str">
        <f t="shared" si="146"/>
        <v/>
      </c>
      <c r="BW153" s="9" t="str">
        <f t="shared" si="147"/>
        <v/>
      </c>
      <c r="BX153" s="9" t="str">
        <f t="shared" si="148"/>
        <v/>
      </c>
      <c r="BY153" s="9" t="str">
        <f t="shared" si="149"/>
        <v/>
      </c>
      <c r="BZ153" s="9">
        <f t="shared" si="150"/>
        <v>0.10707300237130711</v>
      </c>
      <c r="CA153" s="9">
        <f t="shared" si="151"/>
        <v>0.1328926604722514</v>
      </c>
      <c r="CB153" s="9">
        <f t="shared" si="152"/>
        <v>0.12456753285348358</v>
      </c>
      <c r="CC153" s="9" t="str">
        <f t="shared" si="153"/>
        <v/>
      </c>
      <c r="CD153" s="9" t="str">
        <f t="shared" si="154"/>
        <v/>
      </c>
      <c r="CE153" s="9" t="str">
        <f t="shared" si="155"/>
        <v/>
      </c>
      <c r="CF153" s="9" t="str">
        <f t="shared" si="156"/>
        <v/>
      </c>
      <c r="CG153" s="9" t="str">
        <f t="shared" si="157"/>
        <v/>
      </c>
      <c r="CH153" s="9" t="str">
        <f t="shared" si="158"/>
        <v/>
      </c>
      <c r="CI153" s="9" t="str">
        <f t="shared" si="159"/>
        <v/>
      </c>
    </row>
    <row r="154" spans="1:87">
      <c r="A154" s="188"/>
      <c r="B154" s="57" t="str">
        <f>IF('Gene Table'!D153="","",'Gene Table'!D153)</f>
        <v>NM_017672</v>
      </c>
      <c r="C154" s="57" t="s">
        <v>1797</v>
      </c>
      <c r="D154" s="60">
        <f>IF(SUM('Test Sample Data'!D$3:D$98)&gt;10,IF(AND(ISNUMBER('Test Sample Data'!D153),'Test Sample Data'!D153&lt;$B$1, 'Test Sample Data'!D153&gt;0),'Test Sample Data'!D153,$B$1),"")</f>
        <v>27.49</v>
      </c>
      <c r="E154" s="60">
        <f>IF(SUM('Test Sample Data'!E$3:E$98)&gt;10,IF(AND(ISNUMBER('Test Sample Data'!E153),'Test Sample Data'!E153&lt;$B$1, 'Test Sample Data'!E153&gt;0),'Test Sample Data'!E153,$B$1),"")</f>
        <v>27.46</v>
      </c>
      <c r="F154" s="60">
        <f>IF(SUM('Test Sample Data'!F$3:F$98)&gt;10,IF(AND(ISNUMBER('Test Sample Data'!F153),'Test Sample Data'!F153&lt;$B$1, 'Test Sample Data'!F153&gt;0),'Test Sample Data'!F153,$B$1),"")</f>
        <v>27.69</v>
      </c>
      <c r="G154" s="60" t="str">
        <f>IF(SUM('Test Sample Data'!G$3:G$98)&gt;10,IF(AND(ISNUMBER('Test Sample Data'!G153),'Test Sample Data'!G153&lt;$B$1, 'Test Sample Data'!G153&gt;0),'Test Sample Data'!G153,$B$1),"")</f>
        <v/>
      </c>
      <c r="H154" s="60" t="str">
        <f>IF(SUM('Test Sample Data'!H$3:H$98)&gt;10,IF(AND(ISNUMBER('Test Sample Data'!H153),'Test Sample Data'!H153&lt;$B$1, 'Test Sample Data'!H153&gt;0),'Test Sample Data'!H153,$B$1),"")</f>
        <v/>
      </c>
      <c r="I154" s="60" t="str">
        <f>IF(SUM('Test Sample Data'!I$3:I$98)&gt;10,IF(AND(ISNUMBER('Test Sample Data'!I153),'Test Sample Data'!I153&lt;$B$1, 'Test Sample Data'!I153&gt;0),'Test Sample Data'!I153,$B$1),"")</f>
        <v/>
      </c>
      <c r="J154" s="60" t="str">
        <f>IF(SUM('Test Sample Data'!J$3:J$98)&gt;10,IF(AND(ISNUMBER('Test Sample Data'!J153),'Test Sample Data'!J153&lt;$B$1, 'Test Sample Data'!J153&gt;0),'Test Sample Data'!J153,$B$1),"")</f>
        <v/>
      </c>
      <c r="K154" s="60" t="str">
        <f>IF(SUM('Test Sample Data'!K$3:K$98)&gt;10,IF(AND(ISNUMBER('Test Sample Data'!K153),'Test Sample Data'!K153&lt;$B$1, 'Test Sample Data'!K153&gt;0),'Test Sample Data'!K153,$B$1),"")</f>
        <v/>
      </c>
      <c r="L154" s="60" t="str">
        <f>IF(SUM('Test Sample Data'!L$3:L$98)&gt;10,IF(AND(ISNUMBER('Test Sample Data'!L153),'Test Sample Data'!L153&lt;$B$1, 'Test Sample Data'!L153&gt;0),'Test Sample Data'!L153,$B$1),"")</f>
        <v/>
      </c>
      <c r="M154" s="60" t="str">
        <f>IF(SUM('Test Sample Data'!M$3:M$98)&gt;10,IF(AND(ISNUMBER('Test Sample Data'!M153),'Test Sample Data'!M153&lt;$B$1, 'Test Sample Data'!M153&gt;0),'Test Sample Data'!M153,$B$1),"")</f>
        <v/>
      </c>
      <c r="N154" s="60" t="str">
        <f>'Gene Table'!D153</f>
        <v>NM_017672</v>
      </c>
      <c r="O154" s="57" t="s">
        <v>1797</v>
      </c>
      <c r="P154" s="60">
        <f>IF(SUM('Control Sample Data'!D$3:D$98)&gt;10,IF(AND(ISNUMBER('Control Sample Data'!D153),'Control Sample Data'!D153&lt;$B$1, 'Control Sample Data'!D153&gt;0),'Control Sample Data'!D153,$B$1),"")</f>
        <v>25.79</v>
      </c>
      <c r="Q154" s="60">
        <f>IF(SUM('Control Sample Data'!E$3:E$98)&gt;10,IF(AND(ISNUMBER('Control Sample Data'!E153),'Control Sample Data'!E153&lt;$B$1, 'Control Sample Data'!E153&gt;0),'Control Sample Data'!E153,$B$1),"")</f>
        <v>25.86</v>
      </c>
      <c r="R154" s="60">
        <f>IF(SUM('Control Sample Data'!F$3:F$98)&gt;10,IF(AND(ISNUMBER('Control Sample Data'!F153),'Control Sample Data'!F153&lt;$B$1, 'Control Sample Data'!F153&gt;0),'Control Sample Data'!F153,$B$1),"")</f>
        <v>26.02</v>
      </c>
      <c r="S154" s="60" t="str">
        <f>IF(SUM('Control Sample Data'!G$3:G$98)&gt;10,IF(AND(ISNUMBER('Control Sample Data'!G153),'Control Sample Data'!G153&lt;$B$1, 'Control Sample Data'!G153&gt;0),'Control Sample Data'!G153,$B$1),"")</f>
        <v/>
      </c>
      <c r="T154" s="60" t="str">
        <f>IF(SUM('Control Sample Data'!H$3:H$98)&gt;10,IF(AND(ISNUMBER('Control Sample Data'!H153),'Control Sample Data'!H153&lt;$B$1, 'Control Sample Data'!H153&gt;0),'Control Sample Data'!H153,$B$1),"")</f>
        <v/>
      </c>
      <c r="U154" s="60" t="str">
        <f>IF(SUM('Control Sample Data'!I$3:I$98)&gt;10,IF(AND(ISNUMBER('Control Sample Data'!I153),'Control Sample Data'!I153&lt;$B$1, 'Control Sample Data'!I153&gt;0),'Control Sample Data'!I153,$B$1),"")</f>
        <v/>
      </c>
      <c r="V154" s="60" t="str">
        <f>IF(SUM('Control Sample Data'!J$3:J$98)&gt;10,IF(AND(ISNUMBER('Control Sample Data'!J153),'Control Sample Data'!J153&lt;$B$1, 'Control Sample Data'!J153&gt;0),'Control Sample Data'!J153,$B$1),"")</f>
        <v/>
      </c>
      <c r="W154" s="60" t="str">
        <f>IF(SUM('Control Sample Data'!K$3:K$98)&gt;10,IF(AND(ISNUMBER('Control Sample Data'!K153),'Control Sample Data'!K153&lt;$B$1, 'Control Sample Data'!K153&gt;0),'Control Sample Data'!K153,$B$1),"")</f>
        <v/>
      </c>
      <c r="X154" s="60" t="str">
        <f>IF(SUM('Control Sample Data'!L$3:L$98)&gt;10,IF(AND(ISNUMBER('Control Sample Data'!L153),'Control Sample Data'!L153&lt;$B$1, 'Control Sample Data'!L153&gt;0),'Control Sample Data'!L153,$B$1),"")</f>
        <v/>
      </c>
      <c r="Y154" s="60" t="str">
        <f>IF(SUM('Control Sample Data'!M$3:M$98)&gt;10,IF(AND(ISNUMBER('Control Sample Data'!M153),'Control Sample Data'!M153&lt;$B$1, 'Control Sample Data'!M153&gt;0),'Control Sample Data'!M153,$B$1),"")</f>
        <v/>
      </c>
      <c r="AT154" s="74">
        <f t="shared" si="130"/>
        <v>3.9716666666666676</v>
      </c>
      <c r="AU154" s="74">
        <f t="shared" si="131"/>
        <v>3.8533333333333317</v>
      </c>
      <c r="AV154" s="74">
        <f t="shared" si="132"/>
        <v>4.0666666666666664</v>
      </c>
      <c r="AW154" s="74" t="str">
        <f t="shared" si="133"/>
        <v/>
      </c>
      <c r="AX154" s="74" t="str">
        <f t="shared" si="134"/>
        <v/>
      </c>
      <c r="AY154" s="74" t="str">
        <f t="shared" si="135"/>
        <v/>
      </c>
      <c r="AZ154" s="74" t="str">
        <f t="shared" si="136"/>
        <v/>
      </c>
      <c r="BA154" s="74" t="str">
        <f t="shared" si="137"/>
        <v/>
      </c>
      <c r="BB154" s="74" t="str">
        <f t="shared" si="138"/>
        <v/>
      </c>
      <c r="BC154" s="74" t="str">
        <f t="shared" si="139"/>
        <v/>
      </c>
      <c r="BD154" s="74">
        <f t="shared" si="117"/>
        <v>2.0133333333333319</v>
      </c>
      <c r="BE154" s="74">
        <f t="shared" si="118"/>
        <v>1.5516666666666659</v>
      </c>
      <c r="BF154" s="74">
        <f t="shared" si="119"/>
        <v>1.6149999999999984</v>
      </c>
      <c r="BG154" s="74" t="str">
        <f t="shared" si="120"/>
        <v/>
      </c>
      <c r="BH154" s="74" t="str">
        <f t="shared" si="121"/>
        <v/>
      </c>
      <c r="BI154" s="74" t="str">
        <f t="shared" si="122"/>
        <v/>
      </c>
      <c r="BJ154" s="74" t="str">
        <f t="shared" si="123"/>
        <v/>
      </c>
      <c r="BK154" s="74" t="str">
        <f t="shared" si="124"/>
        <v/>
      </c>
      <c r="BL154" s="74" t="str">
        <f t="shared" si="125"/>
        <v/>
      </c>
      <c r="BM154" s="74" t="str">
        <f t="shared" si="126"/>
        <v/>
      </c>
      <c r="BN154" s="62">
        <f t="shared" si="127"/>
        <v>3.9638888888888886</v>
      </c>
      <c r="BO154" s="62">
        <f t="shared" si="128"/>
        <v>1.7266666666666655</v>
      </c>
      <c r="BP154" s="9">
        <f t="shared" si="140"/>
        <v>6.3739580456352737E-2</v>
      </c>
      <c r="BQ154" s="9">
        <f t="shared" si="141"/>
        <v>6.9188048849706862E-2</v>
      </c>
      <c r="BR154" s="9">
        <f t="shared" si="142"/>
        <v>5.9677600244401045E-2</v>
      </c>
      <c r="BS154" s="9" t="str">
        <f t="shared" si="143"/>
        <v/>
      </c>
      <c r="BT154" s="9" t="str">
        <f t="shared" si="144"/>
        <v/>
      </c>
      <c r="BU154" s="9" t="str">
        <f t="shared" si="145"/>
        <v/>
      </c>
      <c r="BV154" s="9" t="str">
        <f t="shared" si="146"/>
        <v/>
      </c>
      <c r="BW154" s="9" t="str">
        <f t="shared" si="147"/>
        <v/>
      </c>
      <c r="BX154" s="9" t="str">
        <f t="shared" si="148"/>
        <v/>
      </c>
      <c r="BY154" s="9" t="str">
        <f t="shared" si="149"/>
        <v/>
      </c>
      <c r="BZ154" s="9">
        <f t="shared" si="150"/>
        <v>0.2477001533163076</v>
      </c>
      <c r="CA154" s="9">
        <f t="shared" si="151"/>
        <v>0.34111576409224303</v>
      </c>
      <c r="CB154" s="9">
        <f t="shared" si="152"/>
        <v>0.32646494677222976</v>
      </c>
      <c r="CC154" s="9" t="str">
        <f t="shared" si="153"/>
        <v/>
      </c>
      <c r="CD154" s="9" t="str">
        <f t="shared" si="154"/>
        <v/>
      </c>
      <c r="CE154" s="9" t="str">
        <f t="shared" si="155"/>
        <v/>
      </c>
      <c r="CF154" s="9" t="str">
        <f t="shared" si="156"/>
        <v/>
      </c>
      <c r="CG154" s="9" t="str">
        <f t="shared" si="157"/>
        <v/>
      </c>
      <c r="CH154" s="9" t="str">
        <f t="shared" si="158"/>
        <v/>
      </c>
      <c r="CI154" s="9" t="str">
        <f t="shared" si="159"/>
        <v/>
      </c>
    </row>
    <row r="155" spans="1:87">
      <c r="A155" s="188"/>
      <c r="B155" s="57" t="str">
        <f>IF('Gene Table'!D154="","",'Gene Table'!D154)</f>
        <v>NM_019093</v>
      </c>
      <c r="C155" s="57" t="s">
        <v>1798</v>
      </c>
      <c r="D155" s="60">
        <f>IF(SUM('Test Sample Data'!D$3:D$98)&gt;10,IF(AND(ISNUMBER('Test Sample Data'!D154),'Test Sample Data'!D154&lt;$B$1, 'Test Sample Data'!D154&gt;0),'Test Sample Data'!D154,$B$1),"")</f>
        <v>27.79</v>
      </c>
      <c r="E155" s="60">
        <f>IF(SUM('Test Sample Data'!E$3:E$98)&gt;10,IF(AND(ISNUMBER('Test Sample Data'!E154),'Test Sample Data'!E154&lt;$B$1, 'Test Sample Data'!E154&gt;0),'Test Sample Data'!E154,$B$1),"")</f>
        <v>28.01</v>
      </c>
      <c r="F155" s="60">
        <f>IF(SUM('Test Sample Data'!F$3:F$98)&gt;10,IF(AND(ISNUMBER('Test Sample Data'!F154),'Test Sample Data'!F154&lt;$B$1, 'Test Sample Data'!F154&gt;0),'Test Sample Data'!F154,$B$1),"")</f>
        <v>28.08</v>
      </c>
      <c r="G155" s="60" t="str">
        <f>IF(SUM('Test Sample Data'!G$3:G$98)&gt;10,IF(AND(ISNUMBER('Test Sample Data'!G154),'Test Sample Data'!G154&lt;$B$1, 'Test Sample Data'!G154&gt;0),'Test Sample Data'!G154,$B$1),"")</f>
        <v/>
      </c>
      <c r="H155" s="60" t="str">
        <f>IF(SUM('Test Sample Data'!H$3:H$98)&gt;10,IF(AND(ISNUMBER('Test Sample Data'!H154),'Test Sample Data'!H154&lt;$B$1, 'Test Sample Data'!H154&gt;0),'Test Sample Data'!H154,$B$1),"")</f>
        <v/>
      </c>
      <c r="I155" s="60" t="str">
        <f>IF(SUM('Test Sample Data'!I$3:I$98)&gt;10,IF(AND(ISNUMBER('Test Sample Data'!I154),'Test Sample Data'!I154&lt;$B$1, 'Test Sample Data'!I154&gt;0),'Test Sample Data'!I154,$B$1),"")</f>
        <v/>
      </c>
      <c r="J155" s="60" t="str">
        <f>IF(SUM('Test Sample Data'!J$3:J$98)&gt;10,IF(AND(ISNUMBER('Test Sample Data'!J154),'Test Sample Data'!J154&lt;$B$1, 'Test Sample Data'!J154&gt;0),'Test Sample Data'!J154,$B$1),"")</f>
        <v/>
      </c>
      <c r="K155" s="60" t="str">
        <f>IF(SUM('Test Sample Data'!K$3:K$98)&gt;10,IF(AND(ISNUMBER('Test Sample Data'!K154),'Test Sample Data'!K154&lt;$B$1, 'Test Sample Data'!K154&gt;0),'Test Sample Data'!K154,$B$1),"")</f>
        <v/>
      </c>
      <c r="L155" s="60" t="str">
        <f>IF(SUM('Test Sample Data'!L$3:L$98)&gt;10,IF(AND(ISNUMBER('Test Sample Data'!L154),'Test Sample Data'!L154&lt;$B$1, 'Test Sample Data'!L154&gt;0),'Test Sample Data'!L154,$B$1),"")</f>
        <v/>
      </c>
      <c r="M155" s="60" t="str">
        <f>IF(SUM('Test Sample Data'!M$3:M$98)&gt;10,IF(AND(ISNUMBER('Test Sample Data'!M154),'Test Sample Data'!M154&lt;$B$1, 'Test Sample Data'!M154&gt;0),'Test Sample Data'!M154,$B$1),"")</f>
        <v/>
      </c>
      <c r="N155" s="60" t="str">
        <f>'Gene Table'!D154</f>
        <v>NM_019093</v>
      </c>
      <c r="O155" s="57" t="s">
        <v>1798</v>
      </c>
      <c r="P155" s="60">
        <f>IF(SUM('Control Sample Data'!D$3:D$98)&gt;10,IF(AND(ISNUMBER('Control Sample Data'!D154),'Control Sample Data'!D154&lt;$B$1, 'Control Sample Data'!D154&gt;0),'Control Sample Data'!D154,$B$1),"")</f>
        <v>26.69</v>
      </c>
      <c r="Q155" s="60">
        <f>IF(SUM('Control Sample Data'!E$3:E$98)&gt;10,IF(AND(ISNUMBER('Control Sample Data'!E154),'Control Sample Data'!E154&lt;$B$1, 'Control Sample Data'!E154&gt;0),'Control Sample Data'!E154,$B$1),"")</f>
        <v>26.57</v>
      </c>
      <c r="R155" s="60">
        <f>IF(SUM('Control Sample Data'!F$3:F$98)&gt;10,IF(AND(ISNUMBER('Control Sample Data'!F154),'Control Sample Data'!F154&lt;$B$1, 'Control Sample Data'!F154&gt;0),'Control Sample Data'!F154,$B$1),"")</f>
        <v>26.88</v>
      </c>
      <c r="S155" s="60" t="str">
        <f>IF(SUM('Control Sample Data'!G$3:G$98)&gt;10,IF(AND(ISNUMBER('Control Sample Data'!G154),'Control Sample Data'!G154&lt;$B$1, 'Control Sample Data'!G154&gt;0),'Control Sample Data'!G154,$B$1),"")</f>
        <v/>
      </c>
      <c r="T155" s="60" t="str">
        <f>IF(SUM('Control Sample Data'!H$3:H$98)&gt;10,IF(AND(ISNUMBER('Control Sample Data'!H154),'Control Sample Data'!H154&lt;$B$1, 'Control Sample Data'!H154&gt;0),'Control Sample Data'!H154,$B$1),"")</f>
        <v/>
      </c>
      <c r="U155" s="60" t="str">
        <f>IF(SUM('Control Sample Data'!I$3:I$98)&gt;10,IF(AND(ISNUMBER('Control Sample Data'!I154),'Control Sample Data'!I154&lt;$B$1, 'Control Sample Data'!I154&gt;0),'Control Sample Data'!I154,$B$1),"")</f>
        <v/>
      </c>
      <c r="V155" s="60" t="str">
        <f>IF(SUM('Control Sample Data'!J$3:J$98)&gt;10,IF(AND(ISNUMBER('Control Sample Data'!J154),'Control Sample Data'!J154&lt;$B$1, 'Control Sample Data'!J154&gt;0),'Control Sample Data'!J154,$B$1),"")</f>
        <v/>
      </c>
      <c r="W155" s="60" t="str">
        <f>IF(SUM('Control Sample Data'!K$3:K$98)&gt;10,IF(AND(ISNUMBER('Control Sample Data'!K154),'Control Sample Data'!K154&lt;$B$1, 'Control Sample Data'!K154&gt;0),'Control Sample Data'!K154,$B$1),"")</f>
        <v/>
      </c>
      <c r="X155" s="60" t="str">
        <f>IF(SUM('Control Sample Data'!L$3:L$98)&gt;10,IF(AND(ISNUMBER('Control Sample Data'!L154),'Control Sample Data'!L154&lt;$B$1, 'Control Sample Data'!L154&gt;0),'Control Sample Data'!L154,$B$1),"")</f>
        <v/>
      </c>
      <c r="Y155" s="60" t="str">
        <f>IF(SUM('Control Sample Data'!M$3:M$98)&gt;10,IF(AND(ISNUMBER('Control Sample Data'!M154),'Control Sample Data'!M154&lt;$B$1, 'Control Sample Data'!M154&gt;0),'Control Sample Data'!M154,$B$1),"")</f>
        <v/>
      </c>
      <c r="AT155" s="74">
        <f t="shared" si="130"/>
        <v>4.2716666666666683</v>
      </c>
      <c r="AU155" s="74">
        <f t="shared" si="131"/>
        <v>4.4033333333333324</v>
      </c>
      <c r="AV155" s="74">
        <f t="shared" si="132"/>
        <v>4.4566666666666634</v>
      </c>
      <c r="AW155" s="74" t="str">
        <f t="shared" si="133"/>
        <v/>
      </c>
      <c r="AX155" s="74" t="str">
        <f t="shared" si="134"/>
        <v/>
      </c>
      <c r="AY155" s="74" t="str">
        <f t="shared" si="135"/>
        <v/>
      </c>
      <c r="AZ155" s="74" t="str">
        <f t="shared" si="136"/>
        <v/>
      </c>
      <c r="BA155" s="74" t="str">
        <f t="shared" si="137"/>
        <v/>
      </c>
      <c r="BB155" s="74" t="str">
        <f t="shared" si="138"/>
        <v/>
      </c>
      <c r="BC155" s="74" t="str">
        <f t="shared" si="139"/>
        <v/>
      </c>
      <c r="BD155" s="74">
        <f t="shared" si="117"/>
        <v>2.913333333333334</v>
      </c>
      <c r="BE155" s="74">
        <f t="shared" si="118"/>
        <v>2.2616666666666667</v>
      </c>
      <c r="BF155" s="74">
        <f t="shared" si="119"/>
        <v>2.4749999999999979</v>
      </c>
      <c r="BG155" s="74" t="str">
        <f t="shared" si="120"/>
        <v/>
      </c>
      <c r="BH155" s="74" t="str">
        <f t="shared" si="121"/>
        <v/>
      </c>
      <c r="BI155" s="74" t="str">
        <f t="shared" si="122"/>
        <v/>
      </c>
      <c r="BJ155" s="74" t="str">
        <f t="shared" si="123"/>
        <v/>
      </c>
      <c r="BK155" s="74" t="str">
        <f t="shared" si="124"/>
        <v/>
      </c>
      <c r="BL155" s="74" t="str">
        <f t="shared" si="125"/>
        <v/>
      </c>
      <c r="BM155" s="74" t="str">
        <f t="shared" si="126"/>
        <v/>
      </c>
      <c r="BN155" s="62">
        <f t="shared" si="127"/>
        <v>4.3772222222222217</v>
      </c>
      <c r="BO155" s="62">
        <f t="shared" si="128"/>
        <v>2.5499999999999994</v>
      </c>
      <c r="BP155" s="9">
        <f t="shared" si="140"/>
        <v>5.177262696841356E-2</v>
      </c>
      <c r="BQ155" s="9">
        <f t="shared" si="141"/>
        <v>4.7256830007494588E-2</v>
      </c>
      <c r="BR155" s="9">
        <f t="shared" si="142"/>
        <v>4.5541743470842097E-2</v>
      </c>
      <c r="BS155" s="9" t="str">
        <f t="shared" si="143"/>
        <v/>
      </c>
      <c r="BT155" s="9" t="str">
        <f t="shared" si="144"/>
        <v/>
      </c>
      <c r="BU155" s="9" t="str">
        <f t="shared" si="145"/>
        <v/>
      </c>
      <c r="BV155" s="9" t="str">
        <f t="shared" si="146"/>
        <v/>
      </c>
      <c r="BW155" s="9" t="str">
        <f t="shared" si="147"/>
        <v/>
      </c>
      <c r="BX155" s="9" t="str">
        <f t="shared" si="148"/>
        <v/>
      </c>
      <c r="BY155" s="9" t="str">
        <f t="shared" si="149"/>
        <v/>
      </c>
      <c r="BZ155" s="9">
        <f t="shared" si="150"/>
        <v>0.13273922549529465</v>
      </c>
      <c r="CA155" s="9">
        <f t="shared" si="151"/>
        <v>0.20853093626744093</v>
      </c>
      <c r="CB155" s="9">
        <f t="shared" si="152"/>
        <v>0.17986669750135278</v>
      </c>
      <c r="CC155" s="9" t="str">
        <f t="shared" si="153"/>
        <v/>
      </c>
      <c r="CD155" s="9" t="str">
        <f t="shared" si="154"/>
        <v/>
      </c>
      <c r="CE155" s="9" t="str">
        <f t="shared" si="155"/>
        <v/>
      </c>
      <c r="CF155" s="9" t="str">
        <f t="shared" si="156"/>
        <v/>
      </c>
      <c r="CG155" s="9" t="str">
        <f t="shared" si="157"/>
        <v/>
      </c>
      <c r="CH155" s="9" t="str">
        <f t="shared" si="158"/>
        <v/>
      </c>
      <c r="CI155" s="9" t="str">
        <f t="shared" si="159"/>
        <v/>
      </c>
    </row>
    <row r="156" spans="1:87">
      <c r="A156" s="188"/>
      <c r="B156" s="57" t="str">
        <f>IF('Gene Table'!D155="","",'Gene Table'!D155)</f>
        <v>NM_007120</v>
      </c>
      <c r="C156" s="57" t="s">
        <v>1799</v>
      </c>
      <c r="D156" s="60">
        <f>IF(SUM('Test Sample Data'!D$3:D$98)&gt;10,IF(AND(ISNUMBER('Test Sample Data'!D155),'Test Sample Data'!D155&lt;$B$1, 'Test Sample Data'!D155&gt;0),'Test Sample Data'!D155,$B$1),"")</f>
        <v>27.91</v>
      </c>
      <c r="E156" s="60">
        <f>IF(SUM('Test Sample Data'!E$3:E$98)&gt;10,IF(AND(ISNUMBER('Test Sample Data'!E155),'Test Sample Data'!E155&lt;$B$1, 'Test Sample Data'!E155&gt;0),'Test Sample Data'!E155,$B$1),"")</f>
        <v>28.11</v>
      </c>
      <c r="F156" s="60">
        <f>IF(SUM('Test Sample Data'!F$3:F$98)&gt;10,IF(AND(ISNUMBER('Test Sample Data'!F155),'Test Sample Data'!F155&lt;$B$1, 'Test Sample Data'!F155&gt;0),'Test Sample Data'!F155,$B$1),"")</f>
        <v>28.14</v>
      </c>
      <c r="G156" s="60" t="str">
        <f>IF(SUM('Test Sample Data'!G$3:G$98)&gt;10,IF(AND(ISNUMBER('Test Sample Data'!G155),'Test Sample Data'!G155&lt;$B$1, 'Test Sample Data'!G155&gt;0),'Test Sample Data'!G155,$B$1),"")</f>
        <v/>
      </c>
      <c r="H156" s="60" t="str">
        <f>IF(SUM('Test Sample Data'!H$3:H$98)&gt;10,IF(AND(ISNUMBER('Test Sample Data'!H155),'Test Sample Data'!H155&lt;$B$1, 'Test Sample Data'!H155&gt;0),'Test Sample Data'!H155,$B$1),"")</f>
        <v/>
      </c>
      <c r="I156" s="60" t="str">
        <f>IF(SUM('Test Sample Data'!I$3:I$98)&gt;10,IF(AND(ISNUMBER('Test Sample Data'!I155),'Test Sample Data'!I155&lt;$B$1, 'Test Sample Data'!I155&gt;0),'Test Sample Data'!I155,$B$1),"")</f>
        <v/>
      </c>
      <c r="J156" s="60" t="str">
        <f>IF(SUM('Test Sample Data'!J$3:J$98)&gt;10,IF(AND(ISNUMBER('Test Sample Data'!J155),'Test Sample Data'!J155&lt;$B$1, 'Test Sample Data'!J155&gt;0),'Test Sample Data'!J155,$B$1),"")</f>
        <v/>
      </c>
      <c r="K156" s="60" t="str">
        <f>IF(SUM('Test Sample Data'!K$3:K$98)&gt;10,IF(AND(ISNUMBER('Test Sample Data'!K155),'Test Sample Data'!K155&lt;$B$1, 'Test Sample Data'!K155&gt;0),'Test Sample Data'!K155,$B$1),"")</f>
        <v/>
      </c>
      <c r="L156" s="60" t="str">
        <f>IF(SUM('Test Sample Data'!L$3:L$98)&gt;10,IF(AND(ISNUMBER('Test Sample Data'!L155),'Test Sample Data'!L155&lt;$B$1, 'Test Sample Data'!L155&gt;0),'Test Sample Data'!L155,$B$1),"")</f>
        <v/>
      </c>
      <c r="M156" s="60" t="str">
        <f>IF(SUM('Test Sample Data'!M$3:M$98)&gt;10,IF(AND(ISNUMBER('Test Sample Data'!M155),'Test Sample Data'!M155&lt;$B$1, 'Test Sample Data'!M155&gt;0),'Test Sample Data'!M155,$B$1),"")</f>
        <v/>
      </c>
      <c r="N156" s="60" t="str">
        <f>'Gene Table'!D155</f>
        <v>NM_007120</v>
      </c>
      <c r="O156" s="57" t="s">
        <v>1799</v>
      </c>
      <c r="P156" s="60">
        <f>IF(SUM('Control Sample Data'!D$3:D$98)&gt;10,IF(AND(ISNUMBER('Control Sample Data'!D155),'Control Sample Data'!D155&lt;$B$1, 'Control Sample Data'!D155&gt;0),'Control Sample Data'!D155,$B$1),"")</f>
        <v>27.35</v>
      </c>
      <c r="Q156" s="60">
        <f>IF(SUM('Control Sample Data'!E$3:E$98)&gt;10,IF(AND(ISNUMBER('Control Sample Data'!E155),'Control Sample Data'!E155&lt;$B$1, 'Control Sample Data'!E155&gt;0),'Control Sample Data'!E155,$B$1),"")</f>
        <v>27.69</v>
      </c>
      <c r="R156" s="60">
        <f>IF(SUM('Control Sample Data'!F$3:F$98)&gt;10,IF(AND(ISNUMBER('Control Sample Data'!F155),'Control Sample Data'!F155&lt;$B$1, 'Control Sample Data'!F155&gt;0),'Control Sample Data'!F155,$B$1),"")</f>
        <v>27.73</v>
      </c>
      <c r="S156" s="60" t="str">
        <f>IF(SUM('Control Sample Data'!G$3:G$98)&gt;10,IF(AND(ISNUMBER('Control Sample Data'!G155),'Control Sample Data'!G155&lt;$B$1, 'Control Sample Data'!G155&gt;0),'Control Sample Data'!G155,$B$1),"")</f>
        <v/>
      </c>
      <c r="T156" s="60" t="str">
        <f>IF(SUM('Control Sample Data'!H$3:H$98)&gt;10,IF(AND(ISNUMBER('Control Sample Data'!H155),'Control Sample Data'!H155&lt;$B$1, 'Control Sample Data'!H155&gt;0),'Control Sample Data'!H155,$B$1),"")</f>
        <v/>
      </c>
      <c r="U156" s="60" t="str">
        <f>IF(SUM('Control Sample Data'!I$3:I$98)&gt;10,IF(AND(ISNUMBER('Control Sample Data'!I155),'Control Sample Data'!I155&lt;$B$1, 'Control Sample Data'!I155&gt;0),'Control Sample Data'!I155,$B$1),"")</f>
        <v/>
      </c>
      <c r="V156" s="60" t="str">
        <f>IF(SUM('Control Sample Data'!J$3:J$98)&gt;10,IF(AND(ISNUMBER('Control Sample Data'!J155),'Control Sample Data'!J155&lt;$B$1, 'Control Sample Data'!J155&gt;0),'Control Sample Data'!J155,$B$1),"")</f>
        <v/>
      </c>
      <c r="W156" s="60" t="str">
        <f>IF(SUM('Control Sample Data'!K$3:K$98)&gt;10,IF(AND(ISNUMBER('Control Sample Data'!K155),'Control Sample Data'!K155&lt;$B$1, 'Control Sample Data'!K155&gt;0),'Control Sample Data'!K155,$B$1),"")</f>
        <v/>
      </c>
      <c r="X156" s="60" t="str">
        <f>IF(SUM('Control Sample Data'!L$3:L$98)&gt;10,IF(AND(ISNUMBER('Control Sample Data'!L155),'Control Sample Data'!L155&lt;$B$1, 'Control Sample Data'!L155&gt;0),'Control Sample Data'!L155,$B$1),"")</f>
        <v/>
      </c>
      <c r="Y156" s="60" t="str">
        <f>IF(SUM('Control Sample Data'!M$3:M$98)&gt;10,IF(AND(ISNUMBER('Control Sample Data'!M155),'Control Sample Data'!M155&lt;$B$1, 'Control Sample Data'!M155&gt;0),'Control Sample Data'!M155,$B$1),"")</f>
        <v/>
      </c>
      <c r="AT156" s="74">
        <f t="shared" si="130"/>
        <v>4.3916666666666693</v>
      </c>
      <c r="AU156" s="74">
        <f t="shared" si="131"/>
        <v>4.5033333333333303</v>
      </c>
      <c r="AV156" s="74">
        <f t="shared" si="132"/>
        <v>4.5166666666666657</v>
      </c>
      <c r="AW156" s="74" t="str">
        <f t="shared" si="133"/>
        <v/>
      </c>
      <c r="AX156" s="74" t="str">
        <f t="shared" si="134"/>
        <v/>
      </c>
      <c r="AY156" s="74" t="str">
        <f t="shared" si="135"/>
        <v/>
      </c>
      <c r="AZ156" s="74" t="str">
        <f t="shared" si="136"/>
        <v/>
      </c>
      <c r="BA156" s="74" t="str">
        <f t="shared" si="137"/>
        <v/>
      </c>
      <c r="BB156" s="74" t="str">
        <f t="shared" si="138"/>
        <v/>
      </c>
      <c r="BC156" s="74" t="str">
        <f t="shared" si="139"/>
        <v/>
      </c>
      <c r="BD156" s="74">
        <f t="shared" si="117"/>
        <v>3.5733333333333341</v>
      </c>
      <c r="BE156" s="74">
        <f t="shared" si="118"/>
        <v>3.3816666666666677</v>
      </c>
      <c r="BF156" s="74">
        <f t="shared" si="119"/>
        <v>3.3249999999999993</v>
      </c>
      <c r="BG156" s="74" t="str">
        <f t="shared" si="120"/>
        <v/>
      </c>
      <c r="BH156" s="74" t="str">
        <f t="shared" si="121"/>
        <v/>
      </c>
      <c r="BI156" s="74" t="str">
        <f t="shared" si="122"/>
        <v/>
      </c>
      <c r="BJ156" s="74" t="str">
        <f t="shared" si="123"/>
        <v/>
      </c>
      <c r="BK156" s="74" t="str">
        <f t="shared" si="124"/>
        <v/>
      </c>
      <c r="BL156" s="74" t="str">
        <f t="shared" si="125"/>
        <v/>
      </c>
      <c r="BM156" s="74" t="str">
        <f t="shared" si="126"/>
        <v/>
      </c>
      <c r="BN156" s="62">
        <f t="shared" si="127"/>
        <v>4.4705555555555554</v>
      </c>
      <c r="BO156" s="62">
        <f t="shared" si="128"/>
        <v>3.4266666666666672</v>
      </c>
      <c r="BP156" s="9">
        <f t="shared" si="140"/>
        <v>4.7640531976742471E-2</v>
      </c>
      <c r="BQ156" s="9">
        <f t="shared" si="141"/>
        <v>4.4092181472439103E-2</v>
      </c>
      <c r="BR156" s="9">
        <f t="shared" si="142"/>
        <v>4.3686560443094387E-2</v>
      </c>
      <c r="BS156" s="9" t="str">
        <f t="shared" si="143"/>
        <v/>
      </c>
      <c r="BT156" s="9" t="str">
        <f t="shared" si="144"/>
        <v/>
      </c>
      <c r="BU156" s="9" t="str">
        <f t="shared" si="145"/>
        <v/>
      </c>
      <c r="BV156" s="9" t="str">
        <f t="shared" si="146"/>
        <v/>
      </c>
      <c r="BW156" s="9" t="str">
        <f t="shared" si="147"/>
        <v/>
      </c>
      <c r="BX156" s="9" t="str">
        <f t="shared" si="148"/>
        <v/>
      </c>
      <c r="BY156" s="9" t="str">
        <f t="shared" si="149"/>
        <v/>
      </c>
      <c r="BZ156" s="9">
        <f t="shared" si="150"/>
        <v>8.4007774974588528E-2</v>
      </c>
      <c r="CA156" s="9">
        <f t="shared" si="151"/>
        <v>9.5943796163270964E-2</v>
      </c>
      <c r="CB156" s="9">
        <f t="shared" si="152"/>
        <v>9.9787298294581273E-2</v>
      </c>
      <c r="CC156" s="9" t="str">
        <f t="shared" si="153"/>
        <v/>
      </c>
      <c r="CD156" s="9" t="str">
        <f t="shared" si="154"/>
        <v/>
      </c>
      <c r="CE156" s="9" t="str">
        <f t="shared" si="155"/>
        <v/>
      </c>
      <c r="CF156" s="9" t="str">
        <f t="shared" si="156"/>
        <v/>
      </c>
      <c r="CG156" s="9" t="str">
        <f t="shared" si="157"/>
        <v/>
      </c>
      <c r="CH156" s="9" t="str">
        <f t="shared" si="158"/>
        <v/>
      </c>
      <c r="CI156" s="9" t="str">
        <f t="shared" si="159"/>
        <v/>
      </c>
    </row>
    <row r="157" spans="1:87">
      <c r="A157" s="188"/>
      <c r="B157" s="57" t="str">
        <f>IF('Gene Table'!D156="","",'Gene Table'!D156)</f>
        <v>NM_001184</v>
      </c>
      <c r="C157" s="57" t="s">
        <v>1800</v>
      </c>
      <c r="D157" s="60">
        <f>IF(SUM('Test Sample Data'!D$3:D$98)&gt;10,IF(AND(ISNUMBER('Test Sample Data'!D156),'Test Sample Data'!D156&lt;$B$1, 'Test Sample Data'!D156&gt;0),'Test Sample Data'!D156,$B$1),"")</f>
        <v>25.47</v>
      </c>
      <c r="E157" s="60">
        <f>IF(SUM('Test Sample Data'!E$3:E$98)&gt;10,IF(AND(ISNUMBER('Test Sample Data'!E156),'Test Sample Data'!E156&lt;$B$1, 'Test Sample Data'!E156&gt;0),'Test Sample Data'!E156,$B$1),"")</f>
        <v>25.6</v>
      </c>
      <c r="F157" s="60">
        <f>IF(SUM('Test Sample Data'!F$3:F$98)&gt;10,IF(AND(ISNUMBER('Test Sample Data'!F156),'Test Sample Data'!F156&lt;$B$1, 'Test Sample Data'!F156&gt;0),'Test Sample Data'!F156,$B$1),"")</f>
        <v>25.57</v>
      </c>
      <c r="G157" s="60" t="str">
        <f>IF(SUM('Test Sample Data'!G$3:G$98)&gt;10,IF(AND(ISNUMBER('Test Sample Data'!G156),'Test Sample Data'!G156&lt;$B$1, 'Test Sample Data'!G156&gt;0),'Test Sample Data'!G156,$B$1),"")</f>
        <v/>
      </c>
      <c r="H157" s="60" t="str">
        <f>IF(SUM('Test Sample Data'!H$3:H$98)&gt;10,IF(AND(ISNUMBER('Test Sample Data'!H156),'Test Sample Data'!H156&lt;$B$1, 'Test Sample Data'!H156&gt;0),'Test Sample Data'!H156,$B$1),"")</f>
        <v/>
      </c>
      <c r="I157" s="60" t="str">
        <f>IF(SUM('Test Sample Data'!I$3:I$98)&gt;10,IF(AND(ISNUMBER('Test Sample Data'!I156),'Test Sample Data'!I156&lt;$B$1, 'Test Sample Data'!I156&gt;0),'Test Sample Data'!I156,$B$1),"")</f>
        <v/>
      </c>
      <c r="J157" s="60" t="str">
        <f>IF(SUM('Test Sample Data'!J$3:J$98)&gt;10,IF(AND(ISNUMBER('Test Sample Data'!J156),'Test Sample Data'!J156&lt;$B$1, 'Test Sample Data'!J156&gt;0),'Test Sample Data'!J156,$B$1),"")</f>
        <v/>
      </c>
      <c r="K157" s="60" t="str">
        <f>IF(SUM('Test Sample Data'!K$3:K$98)&gt;10,IF(AND(ISNUMBER('Test Sample Data'!K156),'Test Sample Data'!K156&lt;$B$1, 'Test Sample Data'!K156&gt;0),'Test Sample Data'!K156,$B$1),"")</f>
        <v/>
      </c>
      <c r="L157" s="60" t="str">
        <f>IF(SUM('Test Sample Data'!L$3:L$98)&gt;10,IF(AND(ISNUMBER('Test Sample Data'!L156),'Test Sample Data'!L156&lt;$B$1, 'Test Sample Data'!L156&gt;0),'Test Sample Data'!L156,$B$1),"")</f>
        <v/>
      </c>
      <c r="M157" s="60" t="str">
        <f>IF(SUM('Test Sample Data'!M$3:M$98)&gt;10,IF(AND(ISNUMBER('Test Sample Data'!M156),'Test Sample Data'!M156&lt;$B$1, 'Test Sample Data'!M156&gt;0),'Test Sample Data'!M156,$B$1),"")</f>
        <v/>
      </c>
      <c r="N157" s="60" t="str">
        <f>'Gene Table'!D156</f>
        <v>NM_001184</v>
      </c>
      <c r="O157" s="57" t="s">
        <v>1800</v>
      </c>
      <c r="P157" s="60">
        <f>IF(SUM('Control Sample Data'!D$3:D$98)&gt;10,IF(AND(ISNUMBER('Control Sample Data'!D156),'Control Sample Data'!D156&lt;$B$1, 'Control Sample Data'!D156&gt;0),'Control Sample Data'!D156,$B$1),"")</f>
        <v>29.35</v>
      </c>
      <c r="Q157" s="60">
        <f>IF(SUM('Control Sample Data'!E$3:E$98)&gt;10,IF(AND(ISNUMBER('Control Sample Data'!E156),'Control Sample Data'!E156&lt;$B$1, 'Control Sample Data'!E156&gt;0),'Control Sample Data'!E156,$B$1),"")</f>
        <v>29.56</v>
      </c>
      <c r="R157" s="60">
        <f>IF(SUM('Control Sample Data'!F$3:F$98)&gt;10,IF(AND(ISNUMBER('Control Sample Data'!F156),'Control Sample Data'!F156&lt;$B$1, 'Control Sample Data'!F156&gt;0),'Control Sample Data'!F156,$B$1),"")</f>
        <v>29.77</v>
      </c>
      <c r="S157" s="60" t="str">
        <f>IF(SUM('Control Sample Data'!G$3:G$98)&gt;10,IF(AND(ISNUMBER('Control Sample Data'!G156),'Control Sample Data'!G156&lt;$B$1, 'Control Sample Data'!G156&gt;0),'Control Sample Data'!G156,$B$1),"")</f>
        <v/>
      </c>
      <c r="T157" s="60" t="str">
        <f>IF(SUM('Control Sample Data'!H$3:H$98)&gt;10,IF(AND(ISNUMBER('Control Sample Data'!H156),'Control Sample Data'!H156&lt;$B$1, 'Control Sample Data'!H156&gt;0),'Control Sample Data'!H156,$B$1),"")</f>
        <v/>
      </c>
      <c r="U157" s="60" t="str">
        <f>IF(SUM('Control Sample Data'!I$3:I$98)&gt;10,IF(AND(ISNUMBER('Control Sample Data'!I156),'Control Sample Data'!I156&lt;$B$1, 'Control Sample Data'!I156&gt;0),'Control Sample Data'!I156,$B$1),"")</f>
        <v/>
      </c>
      <c r="V157" s="60" t="str">
        <f>IF(SUM('Control Sample Data'!J$3:J$98)&gt;10,IF(AND(ISNUMBER('Control Sample Data'!J156),'Control Sample Data'!J156&lt;$B$1, 'Control Sample Data'!J156&gt;0),'Control Sample Data'!J156,$B$1),"")</f>
        <v/>
      </c>
      <c r="W157" s="60" t="str">
        <f>IF(SUM('Control Sample Data'!K$3:K$98)&gt;10,IF(AND(ISNUMBER('Control Sample Data'!K156),'Control Sample Data'!K156&lt;$B$1, 'Control Sample Data'!K156&gt;0),'Control Sample Data'!K156,$B$1),"")</f>
        <v/>
      </c>
      <c r="X157" s="60" t="str">
        <f>IF(SUM('Control Sample Data'!L$3:L$98)&gt;10,IF(AND(ISNUMBER('Control Sample Data'!L156),'Control Sample Data'!L156&lt;$B$1, 'Control Sample Data'!L156&gt;0),'Control Sample Data'!L156,$B$1),"")</f>
        <v/>
      </c>
      <c r="Y157" s="60" t="str">
        <f>IF(SUM('Control Sample Data'!M$3:M$98)&gt;10,IF(AND(ISNUMBER('Control Sample Data'!M156),'Control Sample Data'!M156&lt;$B$1, 'Control Sample Data'!M156&gt;0),'Control Sample Data'!M156,$B$1),"")</f>
        <v/>
      </c>
      <c r="AT157" s="74">
        <f t="shared" si="130"/>
        <v>1.951666666666668</v>
      </c>
      <c r="AU157" s="74">
        <f t="shared" si="131"/>
        <v>1.9933333333333323</v>
      </c>
      <c r="AV157" s="74">
        <f t="shared" si="132"/>
        <v>1.9466666666666654</v>
      </c>
      <c r="AW157" s="74" t="str">
        <f t="shared" si="133"/>
        <v/>
      </c>
      <c r="AX157" s="74" t="str">
        <f t="shared" si="134"/>
        <v/>
      </c>
      <c r="AY157" s="74" t="str">
        <f t="shared" si="135"/>
        <v/>
      </c>
      <c r="AZ157" s="74" t="str">
        <f t="shared" si="136"/>
        <v/>
      </c>
      <c r="BA157" s="74" t="str">
        <f t="shared" si="137"/>
        <v/>
      </c>
      <c r="BB157" s="74" t="str">
        <f t="shared" si="138"/>
        <v/>
      </c>
      <c r="BC157" s="74" t="str">
        <f t="shared" si="139"/>
        <v/>
      </c>
      <c r="BD157" s="74">
        <f t="shared" si="117"/>
        <v>5.5733333333333341</v>
      </c>
      <c r="BE157" s="74">
        <f t="shared" si="118"/>
        <v>5.2516666666666652</v>
      </c>
      <c r="BF157" s="74">
        <f t="shared" si="119"/>
        <v>5.3649999999999984</v>
      </c>
      <c r="BG157" s="74" t="str">
        <f t="shared" si="120"/>
        <v/>
      </c>
      <c r="BH157" s="74" t="str">
        <f t="shared" si="121"/>
        <v/>
      </c>
      <c r="BI157" s="74" t="str">
        <f t="shared" si="122"/>
        <v/>
      </c>
      <c r="BJ157" s="74" t="str">
        <f t="shared" si="123"/>
        <v/>
      </c>
      <c r="BK157" s="74" t="str">
        <f t="shared" si="124"/>
        <v/>
      </c>
      <c r="BL157" s="74" t="str">
        <f t="shared" si="125"/>
        <v/>
      </c>
      <c r="BM157" s="74" t="str">
        <f t="shared" si="126"/>
        <v/>
      </c>
      <c r="BN157" s="62">
        <f t="shared" si="127"/>
        <v>1.9638888888888886</v>
      </c>
      <c r="BO157" s="62">
        <f t="shared" si="128"/>
        <v>5.3966666666666656</v>
      </c>
      <c r="BP157" s="9">
        <f t="shared" si="140"/>
        <v>0.25851740736623235</v>
      </c>
      <c r="BQ157" s="9">
        <f t="shared" si="141"/>
        <v>0.25115791860051362</v>
      </c>
      <c r="BR157" s="9">
        <f t="shared" si="142"/>
        <v>0.25941491478993706</v>
      </c>
      <c r="BS157" s="9" t="str">
        <f t="shared" si="143"/>
        <v/>
      </c>
      <c r="BT157" s="9" t="str">
        <f t="shared" si="144"/>
        <v/>
      </c>
      <c r="BU157" s="9" t="str">
        <f t="shared" si="145"/>
        <v/>
      </c>
      <c r="BV157" s="9" t="str">
        <f t="shared" si="146"/>
        <v/>
      </c>
      <c r="BW157" s="9" t="str">
        <f t="shared" si="147"/>
        <v/>
      </c>
      <c r="BX157" s="9" t="str">
        <f t="shared" si="148"/>
        <v/>
      </c>
      <c r="BY157" s="9" t="str">
        <f t="shared" si="149"/>
        <v/>
      </c>
      <c r="BZ157" s="9">
        <f t="shared" si="150"/>
        <v>2.1001943743647139E-2</v>
      </c>
      <c r="CA157" s="9">
        <f t="shared" si="151"/>
        <v>2.6247672954127971E-2</v>
      </c>
      <c r="CB157" s="9">
        <f t="shared" si="152"/>
        <v>2.4264652343782524E-2</v>
      </c>
      <c r="CC157" s="9" t="str">
        <f t="shared" si="153"/>
        <v/>
      </c>
      <c r="CD157" s="9" t="str">
        <f t="shared" si="154"/>
        <v/>
      </c>
      <c r="CE157" s="9" t="str">
        <f t="shared" si="155"/>
        <v/>
      </c>
      <c r="CF157" s="9" t="str">
        <f t="shared" si="156"/>
        <v/>
      </c>
      <c r="CG157" s="9" t="str">
        <f t="shared" si="157"/>
        <v/>
      </c>
      <c r="CH157" s="9" t="str">
        <f t="shared" si="158"/>
        <v/>
      </c>
      <c r="CI157" s="9" t="str">
        <f t="shared" si="159"/>
        <v/>
      </c>
    </row>
    <row r="158" spans="1:87">
      <c r="A158" s="188"/>
      <c r="B158" s="57" t="str">
        <f>IF('Gene Table'!D157="","",'Gene Table'!D157)</f>
        <v>NM_205862</v>
      </c>
      <c r="C158" s="57" t="s">
        <v>1801</v>
      </c>
      <c r="D158" s="60">
        <f>IF(SUM('Test Sample Data'!D$3:D$98)&gt;10,IF(AND(ISNUMBER('Test Sample Data'!D157),'Test Sample Data'!D157&lt;$B$1, 'Test Sample Data'!D157&gt;0),'Test Sample Data'!D157,$B$1),"")</f>
        <v>25.29</v>
      </c>
      <c r="E158" s="60">
        <f>IF(SUM('Test Sample Data'!E$3:E$98)&gt;10,IF(AND(ISNUMBER('Test Sample Data'!E157),'Test Sample Data'!E157&lt;$B$1, 'Test Sample Data'!E157&gt;0),'Test Sample Data'!E157,$B$1),"")</f>
        <v>25.41</v>
      </c>
      <c r="F158" s="60">
        <f>IF(SUM('Test Sample Data'!F$3:F$98)&gt;10,IF(AND(ISNUMBER('Test Sample Data'!F157),'Test Sample Data'!F157&lt;$B$1, 'Test Sample Data'!F157&gt;0),'Test Sample Data'!F157,$B$1),"")</f>
        <v>25.39</v>
      </c>
      <c r="G158" s="60" t="str">
        <f>IF(SUM('Test Sample Data'!G$3:G$98)&gt;10,IF(AND(ISNUMBER('Test Sample Data'!G157),'Test Sample Data'!G157&lt;$B$1, 'Test Sample Data'!G157&gt;0),'Test Sample Data'!G157,$B$1),"")</f>
        <v/>
      </c>
      <c r="H158" s="60" t="str">
        <f>IF(SUM('Test Sample Data'!H$3:H$98)&gt;10,IF(AND(ISNUMBER('Test Sample Data'!H157),'Test Sample Data'!H157&lt;$B$1, 'Test Sample Data'!H157&gt;0),'Test Sample Data'!H157,$B$1),"")</f>
        <v/>
      </c>
      <c r="I158" s="60" t="str">
        <f>IF(SUM('Test Sample Data'!I$3:I$98)&gt;10,IF(AND(ISNUMBER('Test Sample Data'!I157),'Test Sample Data'!I157&lt;$B$1, 'Test Sample Data'!I157&gt;0),'Test Sample Data'!I157,$B$1),"")</f>
        <v/>
      </c>
      <c r="J158" s="60" t="str">
        <f>IF(SUM('Test Sample Data'!J$3:J$98)&gt;10,IF(AND(ISNUMBER('Test Sample Data'!J157),'Test Sample Data'!J157&lt;$B$1, 'Test Sample Data'!J157&gt;0),'Test Sample Data'!J157,$B$1),"")</f>
        <v/>
      </c>
      <c r="K158" s="60" t="str">
        <f>IF(SUM('Test Sample Data'!K$3:K$98)&gt;10,IF(AND(ISNUMBER('Test Sample Data'!K157),'Test Sample Data'!K157&lt;$B$1, 'Test Sample Data'!K157&gt;0),'Test Sample Data'!K157,$B$1),"")</f>
        <v/>
      </c>
      <c r="L158" s="60" t="str">
        <f>IF(SUM('Test Sample Data'!L$3:L$98)&gt;10,IF(AND(ISNUMBER('Test Sample Data'!L157),'Test Sample Data'!L157&lt;$B$1, 'Test Sample Data'!L157&gt;0),'Test Sample Data'!L157,$B$1),"")</f>
        <v/>
      </c>
      <c r="M158" s="60" t="str">
        <f>IF(SUM('Test Sample Data'!M$3:M$98)&gt;10,IF(AND(ISNUMBER('Test Sample Data'!M157),'Test Sample Data'!M157&lt;$B$1, 'Test Sample Data'!M157&gt;0),'Test Sample Data'!M157,$B$1),"")</f>
        <v/>
      </c>
      <c r="N158" s="60" t="str">
        <f>'Gene Table'!D157</f>
        <v>NM_205862</v>
      </c>
      <c r="O158" s="57" t="s">
        <v>1801</v>
      </c>
      <c r="P158" s="60">
        <f>IF(SUM('Control Sample Data'!D$3:D$98)&gt;10,IF(AND(ISNUMBER('Control Sample Data'!D157),'Control Sample Data'!D157&lt;$B$1, 'Control Sample Data'!D157&gt;0),'Control Sample Data'!D157,$B$1),"")</f>
        <v>27.76</v>
      </c>
      <c r="Q158" s="60">
        <f>IF(SUM('Control Sample Data'!E$3:E$98)&gt;10,IF(AND(ISNUMBER('Control Sample Data'!E157),'Control Sample Data'!E157&lt;$B$1, 'Control Sample Data'!E157&gt;0),'Control Sample Data'!E157,$B$1),"")</f>
        <v>28.03</v>
      </c>
      <c r="R158" s="60">
        <f>IF(SUM('Control Sample Data'!F$3:F$98)&gt;10,IF(AND(ISNUMBER('Control Sample Data'!F157),'Control Sample Data'!F157&lt;$B$1, 'Control Sample Data'!F157&gt;0),'Control Sample Data'!F157,$B$1),"")</f>
        <v>28.26</v>
      </c>
      <c r="S158" s="60" t="str">
        <f>IF(SUM('Control Sample Data'!G$3:G$98)&gt;10,IF(AND(ISNUMBER('Control Sample Data'!G157),'Control Sample Data'!G157&lt;$B$1, 'Control Sample Data'!G157&gt;0),'Control Sample Data'!G157,$B$1),"")</f>
        <v/>
      </c>
      <c r="T158" s="60" t="str">
        <f>IF(SUM('Control Sample Data'!H$3:H$98)&gt;10,IF(AND(ISNUMBER('Control Sample Data'!H157),'Control Sample Data'!H157&lt;$B$1, 'Control Sample Data'!H157&gt;0),'Control Sample Data'!H157,$B$1),"")</f>
        <v/>
      </c>
      <c r="U158" s="60" t="str">
        <f>IF(SUM('Control Sample Data'!I$3:I$98)&gt;10,IF(AND(ISNUMBER('Control Sample Data'!I157),'Control Sample Data'!I157&lt;$B$1, 'Control Sample Data'!I157&gt;0),'Control Sample Data'!I157,$B$1),"")</f>
        <v/>
      </c>
      <c r="V158" s="60" t="str">
        <f>IF(SUM('Control Sample Data'!J$3:J$98)&gt;10,IF(AND(ISNUMBER('Control Sample Data'!J157),'Control Sample Data'!J157&lt;$B$1, 'Control Sample Data'!J157&gt;0),'Control Sample Data'!J157,$B$1),"")</f>
        <v/>
      </c>
      <c r="W158" s="60" t="str">
        <f>IF(SUM('Control Sample Data'!K$3:K$98)&gt;10,IF(AND(ISNUMBER('Control Sample Data'!K157),'Control Sample Data'!K157&lt;$B$1, 'Control Sample Data'!K157&gt;0),'Control Sample Data'!K157,$B$1),"")</f>
        <v/>
      </c>
      <c r="X158" s="60" t="str">
        <f>IF(SUM('Control Sample Data'!L$3:L$98)&gt;10,IF(AND(ISNUMBER('Control Sample Data'!L157),'Control Sample Data'!L157&lt;$B$1, 'Control Sample Data'!L157&gt;0),'Control Sample Data'!L157,$B$1),"")</f>
        <v/>
      </c>
      <c r="Y158" s="60" t="str">
        <f>IF(SUM('Control Sample Data'!M$3:M$98)&gt;10,IF(AND(ISNUMBER('Control Sample Data'!M157),'Control Sample Data'!M157&lt;$B$1, 'Control Sample Data'!M157&gt;0),'Control Sample Data'!M157,$B$1),"")</f>
        <v/>
      </c>
      <c r="AT158" s="74">
        <f t="shared" si="130"/>
        <v>1.7716666666666683</v>
      </c>
      <c r="AU158" s="74">
        <f t="shared" si="131"/>
        <v>1.803333333333331</v>
      </c>
      <c r="AV158" s="74">
        <f t="shared" si="132"/>
        <v>1.7666666666666657</v>
      </c>
      <c r="AW158" s="74" t="str">
        <f t="shared" si="133"/>
        <v/>
      </c>
      <c r="AX158" s="74" t="str">
        <f t="shared" si="134"/>
        <v/>
      </c>
      <c r="AY158" s="74" t="str">
        <f t="shared" si="135"/>
        <v/>
      </c>
      <c r="AZ158" s="74" t="str">
        <f t="shared" si="136"/>
        <v/>
      </c>
      <c r="BA158" s="74" t="str">
        <f t="shared" si="137"/>
        <v/>
      </c>
      <c r="BB158" s="74" t="str">
        <f t="shared" si="138"/>
        <v/>
      </c>
      <c r="BC158" s="74" t="str">
        <f t="shared" si="139"/>
        <v/>
      </c>
      <c r="BD158" s="74">
        <f t="shared" si="117"/>
        <v>3.9833333333333343</v>
      </c>
      <c r="BE158" s="74">
        <f t="shared" si="118"/>
        <v>3.7216666666666676</v>
      </c>
      <c r="BF158" s="74">
        <f t="shared" si="119"/>
        <v>3.8550000000000004</v>
      </c>
      <c r="BG158" s="74" t="str">
        <f t="shared" si="120"/>
        <v/>
      </c>
      <c r="BH158" s="74" t="str">
        <f t="shared" si="121"/>
        <v/>
      </c>
      <c r="BI158" s="74" t="str">
        <f t="shared" si="122"/>
        <v/>
      </c>
      <c r="BJ158" s="74" t="str">
        <f t="shared" si="123"/>
        <v/>
      </c>
      <c r="BK158" s="74" t="str">
        <f t="shared" si="124"/>
        <v/>
      </c>
      <c r="BL158" s="74" t="str">
        <f t="shared" si="125"/>
        <v/>
      </c>
      <c r="BM158" s="74" t="str">
        <f t="shared" si="126"/>
        <v/>
      </c>
      <c r="BN158" s="62">
        <f t="shared" si="127"/>
        <v>1.780555555555555</v>
      </c>
      <c r="BO158" s="62">
        <f t="shared" si="128"/>
        <v>3.8533333333333339</v>
      </c>
      <c r="BP158" s="9">
        <f t="shared" si="140"/>
        <v>0.29287020487365401</v>
      </c>
      <c r="BQ158" s="9">
        <f t="shared" si="141"/>
        <v>0.28651184049250128</v>
      </c>
      <c r="BR158" s="9">
        <f t="shared" si="142"/>
        <v>0.29388697657090235</v>
      </c>
      <c r="BS158" s="9" t="str">
        <f t="shared" si="143"/>
        <v/>
      </c>
      <c r="BT158" s="9" t="str">
        <f t="shared" si="144"/>
        <v/>
      </c>
      <c r="BU158" s="9" t="str">
        <f t="shared" si="145"/>
        <v/>
      </c>
      <c r="BV158" s="9" t="str">
        <f t="shared" si="146"/>
        <v/>
      </c>
      <c r="BW158" s="9" t="str">
        <f t="shared" si="147"/>
        <v/>
      </c>
      <c r="BX158" s="9" t="str">
        <f t="shared" si="148"/>
        <v/>
      </c>
      <c r="BY158" s="9" t="str">
        <f t="shared" si="149"/>
        <v/>
      </c>
      <c r="BZ158" s="9">
        <f t="shared" si="150"/>
        <v>6.322621501887013E-2</v>
      </c>
      <c r="CA158" s="9">
        <f t="shared" si="151"/>
        <v>7.5799562585983027E-2</v>
      </c>
      <c r="CB158" s="9">
        <f t="shared" si="152"/>
        <v>6.9108165832516805E-2</v>
      </c>
      <c r="CC158" s="9" t="str">
        <f t="shared" si="153"/>
        <v/>
      </c>
      <c r="CD158" s="9" t="str">
        <f t="shared" si="154"/>
        <v/>
      </c>
      <c r="CE158" s="9" t="str">
        <f t="shared" si="155"/>
        <v/>
      </c>
      <c r="CF158" s="9" t="str">
        <f t="shared" si="156"/>
        <v/>
      </c>
      <c r="CG158" s="9" t="str">
        <f t="shared" si="157"/>
        <v/>
      </c>
      <c r="CH158" s="9" t="str">
        <f t="shared" si="158"/>
        <v/>
      </c>
      <c r="CI158" s="9" t="str">
        <f t="shared" si="159"/>
        <v/>
      </c>
    </row>
    <row r="159" spans="1:87">
      <c r="A159" s="188"/>
      <c r="B159" s="57" t="str">
        <f>IF('Gene Table'!D158="","",'Gene Table'!D158)</f>
        <v>NM_019075</v>
      </c>
      <c r="C159" s="57" t="s">
        <v>1802</v>
      </c>
      <c r="D159" s="60">
        <f>IF(SUM('Test Sample Data'!D$3:D$98)&gt;10,IF(AND(ISNUMBER('Test Sample Data'!D158),'Test Sample Data'!D158&lt;$B$1, 'Test Sample Data'!D158&gt;0),'Test Sample Data'!D158,$B$1),"")</f>
        <v>25.6</v>
      </c>
      <c r="E159" s="60">
        <f>IF(SUM('Test Sample Data'!E$3:E$98)&gt;10,IF(AND(ISNUMBER('Test Sample Data'!E158),'Test Sample Data'!E158&lt;$B$1, 'Test Sample Data'!E158&gt;0),'Test Sample Data'!E158,$B$1),"")</f>
        <v>25.73</v>
      </c>
      <c r="F159" s="60">
        <f>IF(SUM('Test Sample Data'!F$3:F$98)&gt;10,IF(AND(ISNUMBER('Test Sample Data'!F158),'Test Sample Data'!F158&lt;$B$1, 'Test Sample Data'!F158&gt;0),'Test Sample Data'!F158,$B$1),"")</f>
        <v>25.69</v>
      </c>
      <c r="G159" s="60" t="str">
        <f>IF(SUM('Test Sample Data'!G$3:G$98)&gt;10,IF(AND(ISNUMBER('Test Sample Data'!G158),'Test Sample Data'!G158&lt;$B$1, 'Test Sample Data'!G158&gt;0),'Test Sample Data'!G158,$B$1),"")</f>
        <v/>
      </c>
      <c r="H159" s="60" t="str">
        <f>IF(SUM('Test Sample Data'!H$3:H$98)&gt;10,IF(AND(ISNUMBER('Test Sample Data'!H158),'Test Sample Data'!H158&lt;$B$1, 'Test Sample Data'!H158&gt;0),'Test Sample Data'!H158,$B$1),"")</f>
        <v/>
      </c>
      <c r="I159" s="60" t="str">
        <f>IF(SUM('Test Sample Data'!I$3:I$98)&gt;10,IF(AND(ISNUMBER('Test Sample Data'!I158),'Test Sample Data'!I158&lt;$B$1, 'Test Sample Data'!I158&gt;0),'Test Sample Data'!I158,$B$1),"")</f>
        <v/>
      </c>
      <c r="J159" s="60" t="str">
        <f>IF(SUM('Test Sample Data'!J$3:J$98)&gt;10,IF(AND(ISNUMBER('Test Sample Data'!J158),'Test Sample Data'!J158&lt;$B$1, 'Test Sample Data'!J158&gt;0),'Test Sample Data'!J158,$B$1),"")</f>
        <v/>
      </c>
      <c r="K159" s="60" t="str">
        <f>IF(SUM('Test Sample Data'!K$3:K$98)&gt;10,IF(AND(ISNUMBER('Test Sample Data'!K158),'Test Sample Data'!K158&lt;$B$1, 'Test Sample Data'!K158&gt;0),'Test Sample Data'!K158,$B$1),"")</f>
        <v/>
      </c>
      <c r="L159" s="60" t="str">
        <f>IF(SUM('Test Sample Data'!L$3:L$98)&gt;10,IF(AND(ISNUMBER('Test Sample Data'!L158),'Test Sample Data'!L158&lt;$B$1, 'Test Sample Data'!L158&gt;0),'Test Sample Data'!L158,$B$1),"")</f>
        <v/>
      </c>
      <c r="M159" s="60" t="str">
        <f>IF(SUM('Test Sample Data'!M$3:M$98)&gt;10,IF(AND(ISNUMBER('Test Sample Data'!M158),'Test Sample Data'!M158&lt;$B$1, 'Test Sample Data'!M158&gt;0),'Test Sample Data'!M158,$B$1),"")</f>
        <v/>
      </c>
      <c r="N159" s="60" t="str">
        <f>'Gene Table'!D158</f>
        <v>NM_019075</v>
      </c>
      <c r="O159" s="57" t="s">
        <v>1802</v>
      </c>
      <c r="P159" s="60">
        <f>IF(SUM('Control Sample Data'!D$3:D$98)&gt;10,IF(AND(ISNUMBER('Control Sample Data'!D158),'Control Sample Data'!D158&lt;$B$1, 'Control Sample Data'!D158&gt;0),'Control Sample Data'!D158,$B$1),"")</f>
        <v>28.55</v>
      </c>
      <c r="Q159" s="60">
        <f>IF(SUM('Control Sample Data'!E$3:E$98)&gt;10,IF(AND(ISNUMBER('Control Sample Data'!E158),'Control Sample Data'!E158&lt;$B$1, 'Control Sample Data'!E158&gt;0),'Control Sample Data'!E158,$B$1),"")</f>
        <v>28.73</v>
      </c>
      <c r="R159" s="60">
        <f>IF(SUM('Control Sample Data'!F$3:F$98)&gt;10,IF(AND(ISNUMBER('Control Sample Data'!F158),'Control Sample Data'!F158&lt;$B$1, 'Control Sample Data'!F158&gt;0),'Control Sample Data'!F158,$B$1),"")</f>
        <v>28.85</v>
      </c>
      <c r="S159" s="60" t="str">
        <f>IF(SUM('Control Sample Data'!G$3:G$98)&gt;10,IF(AND(ISNUMBER('Control Sample Data'!G158),'Control Sample Data'!G158&lt;$B$1, 'Control Sample Data'!G158&gt;0),'Control Sample Data'!G158,$B$1),"")</f>
        <v/>
      </c>
      <c r="T159" s="60" t="str">
        <f>IF(SUM('Control Sample Data'!H$3:H$98)&gt;10,IF(AND(ISNUMBER('Control Sample Data'!H158),'Control Sample Data'!H158&lt;$B$1, 'Control Sample Data'!H158&gt;0),'Control Sample Data'!H158,$B$1),"")</f>
        <v/>
      </c>
      <c r="U159" s="60" t="str">
        <f>IF(SUM('Control Sample Data'!I$3:I$98)&gt;10,IF(AND(ISNUMBER('Control Sample Data'!I158),'Control Sample Data'!I158&lt;$B$1, 'Control Sample Data'!I158&gt;0),'Control Sample Data'!I158,$B$1),"")</f>
        <v/>
      </c>
      <c r="V159" s="60" t="str">
        <f>IF(SUM('Control Sample Data'!J$3:J$98)&gt;10,IF(AND(ISNUMBER('Control Sample Data'!J158),'Control Sample Data'!J158&lt;$B$1, 'Control Sample Data'!J158&gt;0),'Control Sample Data'!J158,$B$1),"")</f>
        <v/>
      </c>
      <c r="W159" s="60" t="str">
        <f>IF(SUM('Control Sample Data'!K$3:K$98)&gt;10,IF(AND(ISNUMBER('Control Sample Data'!K158),'Control Sample Data'!K158&lt;$B$1, 'Control Sample Data'!K158&gt;0),'Control Sample Data'!K158,$B$1),"")</f>
        <v/>
      </c>
      <c r="X159" s="60" t="str">
        <f>IF(SUM('Control Sample Data'!L$3:L$98)&gt;10,IF(AND(ISNUMBER('Control Sample Data'!L158),'Control Sample Data'!L158&lt;$B$1, 'Control Sample Data'!L158&gt;0),'Control Sample Data'!L158,$B$1),"")</f>
        <v/>
      </c>
      <c r="Y159" s="60" t="str">
        <f>IF(SUM('Control Sample Data'!M$3:M$98)&gt;10,IF(AND(ISNUMBER('Control Sample Data'!M158),'Control Sample Data'!M158&lt;$B$1, 'Control Sample Data'!M158&gt;0),'Control Sample Data'!M158,$B$1),"")</f>
        <v/>
      </c>
      <c r="AT159" s="74">
        <f t="shared" si="130"/>
        <v>2.0816666666666706</v>
      </c>
      <c r="AU159" s="74">
        <f t="shared" si="131"/>
        <v>2.1233333333333313</v>
      </c>
      <c r="AV159" s="74">
        <f t="shared" si="132"/>
        <v>2.0666666666666664</v>
      </c>
      <c r="AW159" s="74" t="str">
        <f t="shared" si="133"/>
        <v/>
      </c>
      <c r="AX159" s="74" t="str">
        <f t="shared" si="134"/>
        <v/>
      </c>
      <c r="AY159" s="74" t="str">
        <f t="shared" si="135"/>
        <v/>
      </c>
      <c r="AZ159" s="74" t="str">
        <f t="shared" si="136"/>
        <v/>
      </c>
      <c r="BA159" s="74" t="str">
        <f t="shared" si="137"/>
        <v/>
      </c>
      <c r="BB159" s="74" t="str">
        <f t="shared" si="138"/>
        <v/>
      </c>
      <c r="BC159" s="74" t="str">
        <f t="shared" si="139"/>
        <v/>
      </c>
      <c r="BD159" s="74">
        <f t="shared" si="117"/>
        <v>4.7733333333333334</v>
      </c>
      <c r="BE159" s="74">
        <f t="shared" si="118"/>
        <v>4.4216666666666669</v>
      </c>
      <c r="BF159" s="74">
        <f t="shared" si="119"/>
        <v>4.4450000000000003</v>
      </c>
      <c r="BG159" s="74" t="str">
        <f t="shared" si="120"/>
        <v/>
      </c>
      <c r="BH159" s="74" t="str">
        <f t="shared" si="121"/>
        <v/>
      </c>
      <c r="BI159" s="74" t="str">
        <f t="shared" si="122"/>
        <v/>
      </c>
      <c r="BJ159" s="74" t="str">
        <f t="shared" si="123"/>
        <v/>
      </c>
      <c r="BK159" s="74" t="str">
        <f t="shared" si="124"/>
        <v/>
      </c>
      <c r="BL159" s="74" t="str">
        <f t="shared" si="125"/>
        <v/>
      </c>
      <c r="BM159" s="74" t="str">
        <f t="shared" si="126"/>
        <v/>
      </c>
      <c r="BN159" s="62">
        <f t="shared" si="127"/>
        <v>2.0905555555555559</v>
      </c>
      <c r="BO159" s="62">
        <f t="shared" si="128"/>
        <v>4.5466666666666669</v>
      </c>
      <c r="BP159" s="9">
        <f t="shared" si="140"/>
        <v>0.2362413372830284</v>
      </c>
      <c r="BQ159" s="9">
        <f t="shared" si="141"/>
        <v>0.22951600499130528</v>
      </c>
      <c r="BR159" s="9">
        <f t="shared" si="142"/>
        <v>0.23871040097760418</v>
      </c>
      <c r="BS159" s="9" t="str">
        <f t="shared" si="143"/>
        <v/>
      </c>
      <c r="BT159" s="9" t="str">
        <f t="shared" si="144"/>
        <v/>
      </c>
      <c r="BU159" s="9" t="str">
        <f t="shared" si="145"/>
        <v/>
      </c>
      <c r="BV159" s="9" t="str">
        <f t="shared" si="146"/>
        <v/>
      </c>
      <c r="BW159" s="9" t="str">
        <f t="shared" si="147"/>
        <v/>
      </c>
      <c r="BX159" s="9" t="str">
        <f t="shared" si="148"/>
        <v/>
      </c>
      <c r="BY159" s="9" t="str">
        <f t="shared" si="149"/>
        <v/>
      </c>
      <c r="BZ159" s="9">
        <f t="shared" si="150"/>
        <v>3.6566507912691067E-2</v>
      </c>
      <c r="CA159" s="9">
        <f t="shared" si="151"/>
        <v>4.6660104005860709E-2</v>
      </c>
      <c r="CB159" s="9">
        <f t="shared" si="152"/>
        <v>4.591151978994714E-2</v>
      </c>
      <c r="CC159" s="9" t="str">
        <f t="shared" si="153"/>
        <v/>
      </c>
      <c r="CD159" s="9" t="str">
        <f t="shared" si="154"/>
        <v/>
      </c>
      <c r="CE159" s="9" t="str">
        <f t="shared" si="155"/>
        <v/>
      </c>
      <c r="CF159" s="9" t="str">
        <f t="shared" si="156"/>
        <v/>
      </c>
      <c r="CG159" s="9" t="str">
        <f t="shared" si="157"/>
        <v/>
      </c>
      <c r="CH159" s="9" t="str">
        <f t="shared" si="158"/>
        <v/>
      </c>
      <c r="CI159" s="9" t="str">
        <f t="shared" si="159"/>
        <v/>
      </c>
    </row>
    <row r="160" spans="1:87">
      <c r="A160" s="188"/>
      <c r="B160" s="57" t="str">
        <f>IF('Gene Table'!D159="","",'Gene Table'!D159)</f>
        <v>NM_017442</v>
      </c>
      <c r="C160" s="57" t="s">
        <v>1803</v>
      </c>
      <c r="D160" s="60">
        <f>IF(SUM('Test Sample Data'!D$3:D$98)&gt;10,IF(AND(ISNUMBER('Test Sample Data'!D159),'Test Sample Data'!D159&lt;$B$1, 'Test Sample Data'!D159&gt;0),'Test Sample Data'!D159,$B$1),"")</f>
        <v>22.91</v>
      </c>
      <c r="E160" s="60">
        <f>IF(SUM('Test Sample Data'!E$3:E$98)&gt;10,IF(AND(ISNUMBER('Test Sample Data'!E159),'Test Sample Data'!E159&lt;$B$1, 'Test Sample Data'!E159&gt;0),'Test Sample Data'!E159,$B$1),"")</f>
        <v>23.04</v>
      </c>
      <c r="F160" s="60">
        <f>IF(SUM('Test Sample Data'!F$3:F$98)&gt;10,IF(AND(ISNUMBER('Test Sample Data'!F159),'Test Sample Data'!F159&lt;$B$1, 'Test Sample Data'!F159&gt;0),'Test Sample Data'!F159,$B$1),"")</f>
        <v>23.02</v>
      </c>
      <c r="G160" s="60" t="str">
        <f>IF(SUM('Test Sample Data'!G$3:G$98)&gt;10,IF(AND(ISNUMBER('Test Sample Data'!G159),'Test Sample Data'!G159&lt;$B$1, 'Test Sample Data'!G159&gt;0),'Test Sample Data'!G159,$B$1),"")</f>
        <v/>
      </c>
      <c r="H160" s="60" t="str">
        <f>IF(SUM('Test Sample Data'!H$3:H$98)&gt;10,IF(AND(ISNUMBER('Test Sample Data'!H159),'Test Sample Data'!H159&lt;$B$1, 'Test Sample Data'!H159&gt;0),'Test Sample Data'!H159,$B$1),"")</f>
        <v/>
      </c>
      <c r="I160" s="60" t="str">
        <f>IF(SUM('Test Sample Data'!I$3:I$98)&gt;10,IF(AND(ISNUMBER('Test Sample Data'!I159),'Test Sample Data'!I159&lt;$B$1, 'Test Sample Data'!I159&gt;0),'Test Sample Data'!I159,$B$1),"")</f>
        <v/>
      </c>
      <c r="J160" s="60" t="str">
        <f>IF(SUM('Test Sample Data'!J$3:J$98)&gt;10,IF(AND(ISNUMBER('Test Sample Data'!J159),'Test Sample Data'!J159&lt;$B$1, 'Test Sample Data'!J159&gt;0),'Test Sample Data'!J159,$B$1),"")</f>
        <v/>
      </c>
      <c r="K160" s="60" t="str">
        <f>IF(SUM('Test Sample Data'!K$3:K$98)&gt;10,IF(AND(ISNUMBER('Test Sample Data'!K159),'Test Sample Data'!K159&lt;$B$1, 'Test Sample Data'!K159&gt;0),'Test Sample Data'!K159,$B$1),"")</f>
        <v/>
      </c>
      <c r="L160" s="60" t="str">
        <f>IF(SUM('Test Sample Data'!L$3:L$98)&gt;10,IF(AND(ISNUMBER('Test Sample Data'!L159),'Test Sample Data'!L159&lt;$B$1, 'Test Sample Data'!L159&gt;0),'Test Sample Data'!L159,$B$1),"")</f>
        <v/>
      </c>
      <c r="M160" s="60" t="str">
        <f>IF(SUM('Test Sample Data'!M$3:M$98)&gt;10,IF(AND(ISNUMBER('Test Sample Data'!M159),'Test Sample Data'!M159&lt;$B$1, 'Test Sample Data'!M159&gt;0),'Test Sample Data'!M159,$B$1),"")</f>
        <v/>
      </c>
      <c r="N160" s="60" t="str">
        <f>'Gene Table'!D159</f>
        <v>NM_017442</v>
      </c>
      <c r="O160" s="57" t="s">
        <v>1803</v>
      </c>
      <c r="P160" s="60">
        <f>IF(SUM('Control Sample Data'!D$3:D$98)&gt;10,IF(AND(ISNUMBER('Control Sample Data'!D159),'Control Sample Data'!D159&lt;$B$1, 'Control Sample Data'!D159&gt;0),'Control Sample Data'!D159,$B$1),"")</f>
        <v>29.63</v>
      </c>
      <c r="Q160" s="60">
        <f>IF(SUM('Control Sample Data'!E$3:E$98)&gt;10,IF(AND(ISNUMBER('Control Sample Data'!E159),'Control Sample Data'!E159&lt;$B$1, 'Control Sample Data'!E159&gt;0),'Control Sample Data'!E159,$B$1),"")</f>
        <v>29.52</v>
      </c>
      <c r="R160" s="60">
        <f>IF(SUM('Control Sample Data'!F$3:F$98)&gt;10,IF(AND(ISNUMBER('Control Sample Data'!F159),'Control Sample Data'!F159&lt;$B$1, 'Control Sample Data'!F159&gt;0),'Control Sample Data'!F159,$B$1),"")</f>
        <v>29.89</v>
      </c>
      <c r="S160" s="60" t="str">
        <f>IF(SUM('Control Sample Data'!G$3:G$98)&gt;10,IF(AND(ISNUMBER('Control Sample Data'!G159),'Control Sample Data'!G159&lt;$B$1, 'Control Sample Data'!G159&gt;0),'Control Sample Data'!G159,$B$1),"")</f>
        <v/>
      </c>
      <c r="T160" s="60" t="str">
        <f>IF(SUM('Control Sample Data'!H$3:H$98)&gt;10,IF(AND(ISNUMBER('Control Sample Data'!H159),'Control Sample Data'!H159&lt;$B$1, 'Control Sample Data'!H159&gt;0),'Control Sample Data'!H159,$B$1),"")</f>
        <v/>
      </c>
      <c r="U160" s="60" t="str">
        <f>IF(SUM('Control Sample Data'!I$3:I$98)&gt;10,IF(AND(ISNUMBER('Control Sample Data'!I159),'Control Sample Data'!I159&lt;$B$1, 'Control Sample Data'!I159&gt;0),'Control Sample Data'!I159,$B$1),"")</f>
        <v/>
      </c>
      <c r="V160" s="60" t="str">
        <f>IF(SUM('Control Sample Data'!J$3:J$98)&gt;10,IF(AND(ISNUMBER('Control Sample Data'!J159),'Control Sample Data'!J159&lt;$B$1, 'Control Sample Data'!J159&gt;0),'Control Sample Data'!J159,$B$1),"")</f>
        <v/>
      </c>
      <c r="W160" s="60" t="str">
        <f>IF(SUM('Control Sample Data'!K$3:K$98)&gt;10,IF(AND(ISNUMBER('Control Sample Data'!K159),'Control Sample Data'!K159&lt;$B$1, 'Control Sample Data'!K159&gt;0),'Control Sample Data'!K159,$B$1),"")</f>
        <v/>
      </c>
      <c r="X160" s="60" t="str">
        <f>IF(SUM('Control Sample Data'!L$3:L$98)&gt;10,IF(AND(ISNUMBER('Control Sample Data'!L159),'Control Sample Data'!L159&lt;$B$1, 'Control Sample Data'!L159&gt;0),'Control Sample Data'!L159,$B$1),"")</f>
        <v/>
      </c>
      <c r="Y160" s="60" t="str">
        <f>IF(SUM('Control Sample Data'!M$3:M$98)&gt;10,IF(AND(ISNUMBER('Control Sample Data'!M159),'Control Sample Data'!M159&lt;$B$1, 'Control Sample Data'!M159&gt;0),'Control Sample Data'!M159,$B$1),"")</f>
        <v/>
      </c>
      <c r="AT160" s="74">
        <f t="shared" si="130"/>
        <v>-0.60833333333333073</v>
      </c>
      <c r="AU160" s="74">
        <f t="shared" si="131"/>
        <v>-0.56666666666666998</v>
      </c>
      <c r="AV160" s="74">
        <f t="shared" si="132"/>
        <v>-0.60333333333333528</v>
      </c>
      <c r="AW160" s="74" t="str">
        <f t="shared" si="133"/>
        <v/>
      </c>
      <c r="AX160" s="74" t="str">
        <f t="shared" si="134"/>
        <v/>
      </c>
      <c r="AY160" s="74" t="str">
        <f t="shared" si="135"/>
        <v/>
      </c>
      <c r="AZ160" s="74" t="str">
        <f t="shared" si="136"/>
        <v/>
      </c>
      <c r="BA160" s="74" t="str">
        <f t="shared" si="137"/>
        <v/>
      </c>
      <c r="BB160" s="74" t="str">
        <f t="shared" si="138"/>
        <v/>
      </c>
      <c r="BC160" s="74" t="str">
        <f t="shared" si="139"/>
        <v/>
      </c>
      <c r="BD160" s="74">
        <f t="shared" si="117"/>
        <v>5.8533333333333317</v>
      </c>
      <c r="BE160" s="74">
        <f t="shared" si="118"/>
        <v>5.211666666666666</v>
      </c>
      <c r="BF160" s="74">
        <f t="shared" si="119"/>
        <v>5.4849999999999994</v>
      </c>
      <c r="BG160" s="74" t="str">
        <f t="shared" si="120"/>
        <v/>
      </c>
      <c r="BH160" s="74" t="str">
        <f t="shared" si="121"/>
        <v/>
      </c>
      <c r="BI160" s="74" t="str">
        <f t="shared" si="122"/>
        <v/>
      </c>
      <c r="BJ160" s="74" t="str">
        <f t="shared" si="123"/>
        <v/>
      </c>
      <c r="BK160" s="74" t="str">
        <f t="shared" si="124"/>
        <v/>
      </c>
      <c r="BL160" s="74" t="str">
        <f t="shared" si="125"/>
        <v/>
      </c>
      <c r="BM160" s="74" t="str">
        <f t="shared" si="126"/>
        <v/>
      </c>
      <c r="BN160" s="62">
        <f t="shared" si="127"/>
        <v>-0.59277777777777863</v>
      </c>
      <c r="BO160" s="62">
        <f t="shared" si="128"/>
        <v>5.5166666666666657</v>
      </c>
      <c r="BP160" s="9">
        <f t="shared" si="140"/>
        <v>1.5244970232557593</v>
      </c>
      <c r="BQ160" s="9">
        <f t="shared" si="141"/>
        <v>1.4810975522865677</v>
      </c>
      <c r="BR160" s="9">
        <f t="shared" si="142"/>
        <v>1.5192226642356013</v>
      </c>
      <c r="BS160" s="9" t="str">
        <f t="shared" si="143"/>
        <v/>
      </c>
      <c r="BT160" s="9" t="str">
        <f t="shared" si="144"/>
        <v/>
      </c>
      <c r="BU160" s="9" t="str">
        <f t="shared" si="145"/>
        <v/>
      </c>
      <c r="BV160" s="9" t="str">
        <f t="shared" si="146"/>
        <v/>
      </c>
      <c r="BW160" s="9" t="str">
        <f t="shared" si="147"/>
        <v/>
      </c>
      <c r="BX160" s="9" t="str">
        <f t="shared" si="148"/>
        <v/>
      </c>
      <c r="BY160" s="9" t="str">
        <f t="shared" si="149"/>
        <v/>
      </c>
      <c r="BZ160" s="9">
        <f t="shared" si="150"/>
        <v>1.7297012212426712E-2</v>
      </c>
      <c r="CA160" s="9">
        <f t="shared" si="151"/>
        <v>2.6985595481685443E-2</v>
      </c>
      <c r="CB160" s="9">
        <f t="shared" si="152"/>
        <v>2.2328033433454585E-2</v>
      </c>
      <c r="CC160" s="9" t="str">
        <f t="shared" si="153"/>
        <v/>
      </c>
      <c r="CD160" s="9" t="str">
        <f t="shared" si="154"/>
        <v/>
      </c>
      <c r="CE160" s="9" t="str">
        <f t="shared" si="155"/>
        <v/>
      </c>
      <c r="CF160" s="9" t="str">
        <f t="shared" si="156"/>
        <v/>
      </c>
      <c r="CG160" s="9" t="str">
        <f t="shared" si="157"/>
        <v/>
      </c>
      <c r="CH160" s="9" t="str">
        <f t="shared" si="158"/>
        <v/>
      </c>
      <c r="CI160" s="9" t="str">
        <f t="shared" si="159"/>
        <v/>
      </c>
    </row>
    <row r="161" spans="1:87">
      <c r="A161" s="188"/>
      <c r="B161" s="57" t="str">
        <f>IF('Gene Table'!D160="","",'Gene Table'!D160)</f>
        <v>NM_000534</v>
      </c>
      <c r="C161" s="57" t="s">
        <v>1804</v>
      </c>
      <c r="D161" s="60">
        <f>IF(SUM('Test Sample Data'!D$3:D$98)&gt;10,IF(AND(ISNUMBER('Test Sample Data'!D160),'Test Sample Data'!D160&lt;$B$1, 'Test Sample Data'!D160&gt;0),'Test Sample Data'!D160,$B$1),"")</f>
        <v>24.4</v>
      </c>
      <c r="E161" s="60">
        <f>IF(SUM('Test Sample Data'!E$3:E$98)&gt;10,IF(AND(ISNUMBER('Test Sample Data'!E160),'Test Sample Data'!E160&lt;$B$1, 'Test Sample Data'!E160&gt;0),'Test Sample Data'!E160,$B$1),"")</f>
        <v>24.56</v>
      </c>
      <c r="F161" s="60">
        <f>IF(SUM('Test Sample Data'!F$3:F$98)&gt;10,IF(AND(ISNUMBER('Test Sample Data'!F160),'Test Sample Data'!F160&lt;$B$1, 'Test Sample Data'!F160&gt;0),'Test Sample Data'!F160,$B$1),"")</f>
        <v>24.47</v>
      </c>
      <c r="G161" s="60" t="str">
        <f>IF(SUM('Test Sample Data'!G$3:G$98)&gt;10,IF(AND(ISNUMBER('Test Sample Data'!G160),'Test Sample Data'!G160&lt;$B$1, 'Test Sample Data'!G160&gt;0),'Test Sample Data'!G160,$B$1),"")</f>
        <v/>
      </c>
      <c r="H161" s="60" t="str">
        <f>IF(SUM('Test Sample Data'!H$3:H$98)&gt;10,IF(AND(ISNUMBER('Test Sample Data'!H160),'Test Sample Data'!H160&lt;$B$1, 'Test Sample Data'!H160&gt;0),'Test Sample Data'!H160,$B$1),"")</f>
        <v/>
      </c>
      <c r="I161" s="60" t="str">
        <f>IF(SUM('Test Sample Data'!I$3:I$98)&gt;10,IF(AND(ISNUMBER('Test Sample Data'!I160),'Test Sample Data'!I160&lt;$B$1, 'Test Sample Data'!I160&gt;0),'Test Sample Data'!I160,$B$1),"")</f>
        <v/>
      </c>
      <c r="J161" s="60" t="str">
        <f>IF(SUM('Test Sample Data'!J$3:J$98)&gt;10,IF(AND(ISNUMBER('Test Sample Data'!J160),'Test Sample Data'!J160&lt;$B$1, 'Test Sample Data'!J160&gt;0),'Test Sample Data'!J160,$B$1),"")</f>
        <v/>
      </c>
      <c r="K161" s="60" t="str">
        <f>IF(SUM('Test Sample Data'!K$3:K$98)&gt;10,IF(AND(ISNUMBER('Test Sample Data'!K160),'Test Sample Data'!K160&lt;$B$1, 'Test Sample Data'!K160&gt;0),'Test Sample Data'!K160,$B$1),"")</f>
        <v/>
      </c>
      <c r="L161" s="60" t="str">
        <f>IF(SUM('Test Sample Data'!L$3:L$98)&gt;10,IF(AND(ISNUMBER('Test Sample Data'!L160),'Test Sample Data'!L160&lt;$B$1, 'Test Sample Data'!L160&gt;0),'Test Sample Data'!L160,$B$1),"")</f>
        <v/>
      </c>
      <c r="M161" s="60" t="str">
        <f>IF(SUM('Test Sample Data'!M$3:M$98)&gt;10,IF(AND(ISNUMBER('Test Sample Data'!M160),'Test Sample Data'!M160&lt;$B$1, 'Test Sample Data'!M160&gt;0),'Test Sample Data'!M160,$B$1),"")</f>
        <v/>
      </c>
      <c r="N161" s="60" t="str">
        <f>'Gene Table'!D160</f>
        <v>NM_000534</v>
      </c>
      <c r="O161" s="57" t="s">
        <v>1804</v>
      </c>
      <c r="P161" s="60">
        <f>IF(SUM('Control Sample Data'!D$3:D$98)&gt;10,IF(AND(ISNUMBER('Control Sample Data'!D160),'Control Sample Data'!D160&lt;$B$1, 'Control Sample Data'!D160&gt;0),'Control Sample Data'!D160,$B$1),"")</f>
        <v>27.29</v>
      </c>
      <c r="Q161" s="60">
        <f>IF(SUM('Control Sample Data'!E$3:E$98)&gt;10,IF(AND(ISNUMBER('Control Sample Data'!E160),'Control Sample Data'!E160&lt;$B$1, 'Control Sample Data'!E160&gt;0),'Control Sample Data'!E160,$B$1),"")</f>
        <v>27.31</v>
      </c>
      <c r="R161" s="60">
        <f>IF(SUM('Control Sample Data'!F$3:F$98)&gt;10,IF(AND(ISNUMBER('Control Sample Data'!F160),'Control Sample Data'!F160&lt;$B$1, 'Control Sample Data'!F160&gt;0),'Control Sample Data'!F160,$B$1),"")</f>
        <v>27.47</v>
      </c>
      <c r="S161" s="60" t="str">
        <f>IF(SUM('Control Sample Data'!G$3:G$98)&gt;10,IF(AND(ISNUMBER('Control Sample Data'!G160),'Control Sample Data'!G160&lt;$B$1, 'Control Sample Data'!G160&gt;0),'Control Sample Data'!G160,$B$1),"")</f>
        <v/>
      </c>
      <c r="T161" s="60" t="str">
        <f>IF(SUM('Control Sample Data'!H$3:H$98)&gt;10,IF(AND(ISNUMBER('Control Sample Data'!H160),'Control Sample Data'!H160&lt;$B$1, 'Control Sample Data'!H160&gt;0),'Control Sample Data'!H160,$B$1),"")</f>
        <v/>
      </c>
      <c r="U161" s="60" t="str">
        <f>IF(SUM('Control Sample Data'!I$3:I$98)&gt;10,IF(AND(ISNUMBER('Control Sample Data'!I160),'Control Sample Data'!I160&lt;$B$1, 'Control Sample Data'!I160&gt;0),'Control Sample Data'!I160,$B$1),"")</f>
        <v/>
      </c>
      <c r="V161" s="60" t="str">
        <f>IF(SUM('Control Sample Data'!J$3:J$98)&gt;10,IF(AND(ISNUMBER('Control Sample Data'!J160),'Control Sample Data'!J160&lt;$B$1, 'Control Sample Data'!J160&gt;0),'Control Sample Data'!J160,$B$1),"")</f>
        <v/>
      </c>
      <c r="W161" s="60" t="str">
        <f>IF(SUM('Control Sample Data'!K$3:K$98)&gt;10,IF(AND(ISNUMBER('Control Sample Data'!K160),'Control Sample Data'!K160&lt;$B$1, 'Control Sample Data'!K160&gt;0),'Control Sample Data'!K160,$B$1),"")</f>
        <v/>
      </c>
      <c r="X161" s="60" t="str">
        <f>IF(SUM('Control Sample Data'!L$3:L$98)&gt;10,IF(AND(ISNUMBER('Control Sample Data'!L160),'Control Sample Data'!L160&lt;$B$1, 'Control Sample Data'!L160&gt;0),'Control Sample Data'!L160,$B$1),"")</f>
        <v/>
      </c>
      <c r="Y161" s="60" t="str">
        <f>IF(SUM('Control Sample Data'!M$3:M$98)&gt;10,IF(AND(ISNUMBER('Control Sample Data'!M160),'Control Sample Data'!M160&lt;$B$1, 'Control Sample Data'!M160&gt;0),'Control Sample Data'!M160,$B$1),"")</f>
        <v/>
      </c>
      <c r="AT161" s="74">
        <f t="shared" si="130"/>
        <v>0.88166666666666771</v>
      </c>
      <c r="AU161" s="74">
        <f t="shared" si="131"/>
        <v>0.95333333333332959</v>
      </c>
      <c r="AV161" s="74">
        <f t="shared" si="132"/>
        <v>0.84666666666666401</v>
      </c>
      <c r="AW161" s="74" t="str">
        <f t="shared" si="133"/>
        <v/>
      </c>
      <c r="AX161" s="74" t="str">
        <f t="shared" si="134"/>
        <v/>
      </c>
      <c r="AY161" s="74" t="str">
        <f t="shared" si="135"/>
        <v/>
      </c>
      <c r="AZ161" s="74" t="str">
        <f t="shared" si="136"/>
        <v/>
      </c>
      <c r="BA161" s="74" t="str">
        <f t="shared" si="137"/>
        <v/>
      </c>
      <c r="BB161" s="74" t="str">
        <f t="shared" si="138"/>
        <v/>
      </c>
      <c r="BC161" s="74" t="str">
        <f t="shared" si="139"/>
        <v/>
      </c>
      <c r="BD161" s="74">
        <f t="shared" si="117"/>
        <v>3.5133333333333319</v>
      </c>
      <c r="BE161" s="74">
        <f t="shared" si="118"/>
        <v>3.0016666666666652</v>
      </c>
      <c r="BF161" s="74">
        <f t="shared" si="119"/>
        <v>3.0649999999999977</v>
      </c>
      <c r="BG161" s="74" t="str">
        <f t="shared" si="120"/>
        <v/>
      </c>
      <c r="BH161" s="74" t="str">
        <f t="shared" si="121"/>
        <v/>
      </c>
      <c r="BI161" s="74" t="str">
        <f t="shared" si="122"/>
        <v/>
      </c>
      <c r="BJ161" s="74" t="str">
        <f t="shared" si="123"/>
        <v/>
      </c>
      <c r="BK161" s="74" t="str">
        <f t="shared" si="124"/>
        <v/>
      </c>
      <c r="BL161" s="74" t="str">
        <f t="shared" si="125"/>
        <v/>
      </c>
      <c r="BM161" s="74" t="str">
        <f t="shared" si="126"/>
        <v/>
      </c>
      <c r="BN161" s="62">
        <f t="shared" si="127"/>
        <v>0.89388888888888707</v>
      </c>
      <c r="BO161" s="62">
        <f t="shared" si="128"/>
        <v>3.1933333333333316</v>
      </c>
      <c r="BP161" s="9">
        <f t="shared" si="140"/>
        <v>0.54274007103862998</v>
      </c>
      <c r="BQ161" s="9">
        <f t="shared" si="141"/>
        <v>0.51643785757469485</v>
      </c>
      <c r="BR161" s="9">
        <f t="shared" si="142"/>
        <v>0.55606804291593714</v>
      </c>
      <c r="BS161" s="9" t="str">
        <f t="shared" si="143"/>
        <v/>
      </c>
      <c r="BT161" s="9" t="str">
        <f t="shared" si="144"/>
        <v/>
      </c>
      <c r="BU161" s="9" t="str">
        <f t="shared" si="145"/>
        <v/>
      </c>
      <c r="BV161" s="9" t="str">
        <f t="shared" si="146"/>
        <v/>
      </c>
      <c r="BW161" s="9" t="str">
        <f t="shared" si="147"/>
        <v/>
      </c>
      <c r="BX161" s="9" t="str">
        <f t="shared" si="148"/>
        <v/>
      </c>
      <c r="BY161" s="9" t="str">
        <f t="shared" si="149"/>
        <v/>
      </c>
      <c r="BZ161" s="9">
        <f t="shared" si="150"/>
        <v>8.7575229055454284E-2</v>
      </c>
      <c r="CA161" s="9">
        <f t="shared" si="151"/>
        <v>0.12485567771725394</v>
      </c>
      <c r="CB161" s="9">
        <f t="shared" si="152"/>
        <v>0.11949316469921796</v>
      </c>
      <c r="CC161" s="9" t="str">
        <f t="shared" si="153"/>
        <v/>
      </c>
      <c r="CD161" s="9" t="str">
        <f t="shared" si="154"/>
        <v/>
      </c>
      <c r="CE161" s="9" t="str">
        <f t="shared" si="155"/>
        <v/>
      </c>
      <c r="CF161" s="9" t="str">
        <f t="shared" si="156"/>
        <v/>
      </c>
      <c r="CG161" s="9" t="str">
        <f t="shared" si="157"/>
        <v/>
      </c>
      <c r="CH161" s="9" t="str">
        <f t="shared" si="158"/>
        <v/>
      </c>
      <c r="CI161" s="9" t="str">
        <f t="shared" si="159"/>
        <v/>
      </c>
    </row>
    <row r="162" spans="1:87">
      <c r="A162" s="188"/>
      <c r="B162" s="57" t="str">
        <f>IF('Gene Table'!D161="","",'Gene Table'!D161)</f>
        <v>NM_002613</v>
      </c>
      <c r="C162" s="57" t="s">
        <v>1805</v>
      </c>
      <c r="D162" s="60">
        <f>IF(SUM('Test Sample Data'!D$3:D$98)&gt;10,IF(AND(ISNUMBER('Test Sample Data'!D161),'Test Sample Data'!D161&lt;$B$1, 'Test Sample Data'!D161&gt;0),'Test Sample Data'!D161,$B$1),"")</f>
        <v>32.89</v>
      </c>
      <c r="E162" s="60">
        <f>IF(SUM('Test Sample Data'!E$3:E$98)&gt;10,IF(AND(ISNUMBER('Test Sample Data'!E161),'Test Sample Data'!E161&lt;$B$1, 'Test Sample Data'!E161&gt;0),'Test Sample Data'!E161,$B$1),"")</f>
        <v>32.67</v>
      </c>
      <c r="F162" s="60">
        <f>IF(SUM('Test Sample Data'!F$3:F$98)&gt;10,IF(AND(ISNUMBER('Test Sample Data'!F161),'Test Sample Data'!F161&lt;$B$1, 'Test Sample Data'!F161&gt;0),'Test Sample Data'!F161,$B$1),"")</f>
        <v>32.79</v>
      </c>
      <c r="G162" s="60" t="str">
        <f>IF(SUM('Test Sample Data'!G$3:G$98)&gt;10,IF(AND(ISNUMBER('Test Sample Data'!G161),'Test Sample Data'!G161&lt;$B$1, 'Test Sample Data'!G161&gt;0),'Test Sample Data'!G161,$B$1),"")</f>
        <v/>
      </c>
      <c r="H162" s="60" t="str">
        <f>IF(SUM('Test Sample Data'!H$3:H$98)&gt;10,IF(AND(ISNUMBER('Test Sample Data'!H161),'Test Sample Data'!H161&lt;$B$1, 'Test Sample Data'!H161&gt;0),'Test Sample Data'!H161,$B$1),"")</f>
        <v/>
      </c>
      <c r="I162" s="60" t="str">
        <f>IF(SUM('Test Sample Data'!I$3:I$98)&gt;10,IF(AND(ISNUMBER('Test Sample Data'!I161),'Test Sample Data'!I161&lt;$B$1, 'Test Sample Data'!I161&gt;0),'Test Sample Data'!I161,$B$1),"")</f>
        <v/>
      </c>
      <c r="J162" s="60" t="str">
        <f>IF(SUM('Test Sample Data'!J$3:J$98)&gt;10,IF(AND(ISNUMBER('Test Sample Data'!J161),'Test Sample Data'!J161&lt;$B$1, 'Test Sample Data'!J161&gt;0),'Test Sample Data'!J161,$B$1),"")</f>
        <v/>
      </c>
      <c r="K162" s="60" t="str">
        <f>IF(SUM('Test Sample Data'!K$3:K$98)&gt;10,IF(AND(ISNUMBER('Test Sample Data'!K161),'Test Sample Data'!K161&lt;$B$1, 'Test Sample Data'!K161&gt;0),'Test Sample Data'!K161,$B$1),"")</f>
        <v/>
      </c>
      <c r="L162" s="60" t="str">
        <f>IF(SUM('Test Sample Data'!L$3:L$98)&gt;10,IF(AND(ISNUMBER('Test Sample Data'!L161),'Test Sample Data'!L161&lt;$B$1, 'Test Sample Data'!L161&gt;0),'Test Sample Data'!L161,$B$1),"")</f>
        <v/>
      </c>
      <c r="M162" s="60" t="str">
        <f>IF(SUM('Test Sample Data'!M$3:M$98)&gt;10,IF(AND(ISNUMBER('Test Sample Data'!M161),'Test Sample Data'!M161&lt;$B$1, 'Test Sample Data'!M161&gt;0),'Test Sample Data'!M161,$B$1),"")</f>
        <v/>
      </c>
      <c r="N162" s="60" t="str">
        <f>'Gene Table'!D161</f>
        <v>NM_002613</v>
      </c>
      <c r="O162" s="57" t="s">
        <v>1805</v>
      </c>
      <c r="P162" s="60">
        <f>IF(SUM('Control Sample Data'!D$3:D$98)&gt;10,IF(AND(ISNUMBER('Control Sample Data'!D161),'Control Sample Data'!D161&lt;$B$1, 'Control Sample Data'!D161&gt;0),'Control Sample Data'!D161,$B$1),"")</f>
        <v>26.17</v>
      </c>
      <c r="Q162" s="60">
        <f>IF(SUM('Control Sample Data'!E$3:E$98)&gt;10,IF(AND(ISNUMBER('Control Sample Data'!E161),'Control Sample Data'!E161&lt;$B$1, 'Control Sample Data'!E161&gt;0),'Control Sample Data'!E161,$B$1),"")</f>
        <v>26.21</v>
      </c>
      <c r="R162" s="60">
        <f>IF(SUM('Control Sample Data'!F$3:F$98)&gt;10,IF(AND(ISNUMBER('Control Sample Data'!F161),'Control Sample Data'!F161&lt;$B$1, 'Control Sample Data'!F161&gt;0),'Control Sample Data'!F161,$B$1),"")</f>
        <v>26.38</v>
      </c>
      <c r="S162" s="60" t="str">
        <f>IF(SUM('Control Sample Data'!G$3:G$98)&gt;10,IF(AND(ISNUMBER('Control Sample Data'!G161),'Control Sample Data'!G161&lt;$B$1, 'Control Sample Data'!G161&gt;0),'Control Sample Data'!G161,$B$1),"")</f>
        <v/>
      </c>
      <c r="T162" s="60" t="str">
        <f>IF(SUM('Control Sample Data'!H$3:H$98)&gt;10,IF(AND(ISNUMBER('Control Sample Data'!H161),'Control Sample Data'!H161&lt;$B$1, 'Control Sample Data'!H161&gt;0),'Control Sample Data'!H161,$B$1),"")</f>
        <v/>
      </c>
      <c r="U162" s="60" t="str">
        <f>IF(SUM('Control Sample Data'!I$3:I$98)&gt;10,IF(AND(ISNUMBER('Control Sample Data'!I161),'Control Sample Data'!I161&lt;$B$1, 'Control Sample Data'!I161&gt;0),'Control Sample Data'!I161,$B$1),"")</f>
        <v/>
      </c>
      <c r="V162" s="60" t="str">
        <f>IF(SUM('Control Sample Data'!J$3:J$98)&gt;10,IF(AND(ISNUMBER('Control Sample Data'!J161),'Control Sample Data'!J161&lt;$B$1, 'Control Sample Data'!J161&gt;0),'Control Sample Data'!J161,$B$1),"")</f>
        <v/>
      </c>
      <c r="W162" s="60" t="str">
        <f>IF(SUM('Control Sample Data'!K$3:K$98)&gt;10,IF(AND(ISNUMBER('Control Sample Data'!K161),'Control Sample Data'!K161&lt;$B$1, 'Control Sample Data'!K161&gt;0),'Control Sample Data'!K161,$B$1),"")</f>
        <v/>
      </c>
      <c r="X162" s="60" t="str">
        <f>IF(SUM('Control Sample Data'!L$3:L$98)&gt;10,IF(AND(ISNUMBER('Control Sample Data'!L161),'Control Sample Data'!L161&lt;$B$1, 'Control Sample Data'!L161&gt;0),'Control Sample Data'!L161,$B$1),"")</f>
        <v/>
      </c>
      <c r="Y162" s="60" t="str">
        <f>IF(SUM('Control Sample Data'!M$3:M$98)&gt;10,IF(AND(ISNUMBER('Control Sample Data'!M161),'Control Sample Data'!M161&lt;$B$1, 'Control Sample Data'!M161&gt;0),'Control Sample Data'!M161,$B$1),"")</f>
        <v/>
      </c>
      <c r="AT162" s="74">
        <f t="shared" si="130"/>
        <v>9.3716666666666697</v>
      </c>
      <c r="AU162" s="74">
        <f t="shared" si="131"/>
        <v>9.0633333333333326</v>
      </c>
      <c r="AV162" s="74">
        <f t="shared" si="132"/>
        <v>9.1666666666666643</v>
      </c>
      <c r="AW162" s="74" t="str">
        <f t="shared" si="133"/>
        <v/>
      </c>
      <c r="AX162" s="74" t="str">
        <f t="shared" si="134"/>
        <v/>
      </c>
      <c r="AY162" s="74" t="str">
        <f t="shared" si="135"/>
        <v/>
      </c>
      <c r="AZ162" s="74" t="str">
        <f t="shared" si="136"/>
        <v/>
      </c>
      <c r="BA162" s="74" t="str">
        <f t="shared" si="137"/>
        <v/>
      </c>
      <c r="BB162" s="74" t="str">
        <f t="shared" si="138"/>
        <v/>
      </c>
      <c r="BC162" s="74" t="str">
        <f t="shared" si="139"/>
        <v/>
      </c>
      <c r="BD162" s="74">
        <f t="shared" si="117"/>
        <v>2.3933333333333344</v>
      </c>
      <c r="BE162" s="74">
        <f t="shared" si="118"/>
        <v>1.9016666666666673</v>
      </c>
      <c r="BF162" s="74">
        <f t="shared" si="119"/>
        <v>1.9749999999999979</v>
      </c>
      <c r="BG162" s="74" t="str">
        <f t="shared" si="120"/>
        <v/>
      </c>
      <c r="BH162" s="74" t="str">
        <f t="shared" si="121"/>
        <v/>
      </c>
      <c r="BI162" s="74" t="str">
        <f t="shared" si="122"/>
        <v/>
      </c>
      <c r="BJ162" s="74" t="str">
        <f t="shared" si="123"/>
        <v/>
      </c>
      <c r="BK162" s="74" t="str">
        <f t="shared" si="124"/>
        <v/>
      </c>
      <c r="BL162" s="74" t="str">
        <f t="shared" si="125"/>
        <v/>
      </c>
      <c r="BM162" s="74" t="str">
        <f t="shared" si="126"/>
        <v/>
      </c>
      <c r="BN162" s="62">
        <f t="shared" si="127"/>
        <v>9.2005555555555549</v>
      </c>
      <c r="BO162" s="62">
        <f t="shared" si="128"/>
        <v>2.09</v>
      </c>
      <c r="BP162" s="9">
        <f t="shared" si="140"/>
        <v>1.5095490318768141E-3</v>
      </c>
      <c r="BQ162" s="9">
        <f t="shared" si="141"/>
        <v>1.8692388810037143E-3</v>
      </c>
      <c r="BR162" s="9">
        <f t="shared" si="142"/>
        <v>1.740036558867853E-3</v>
      </c>
      <c r="BS162" s="9" t="str">
        <f t="shared" si="143"/>
        <v/>
      </c>
      <c r="BT162" s="9" t="str">
        <f t="shared" si="144"/>
        <v/>
      </c>
      <c r="BU162" s="9" t="str">
        <f t="shared" si="145"/>
        <v/>
      </c>
      <c r="BV162" s="9" t="str">
        <f t="shared" si="146"/>
        <v/>
      </c>
      <c r="BW162" s="9" t="str">
        <f t="shared" si="147"/>
        <v/>
      </c>
      <c r="BX162" s="9" t="str">
        <f t="shared" si="148"/>
        <v/>
      </c>
      <c r="BY162" s="9" t="str">
        <f t="shared" si="149"/>
        <v/>
      </c>
      <c r="BZ162" s="9">
        <f t="shared" si="150"/>
        <v>0.19034210901653401</v>
      </c>
      <c r="CA162" s="9">
        <f t="shared" si="151"/>
        <v>0.2676340040486731</v>
      </c>
      <c r="CB162" s="9">
        <f t="shared" si="152"/>
        <v>0.25436992302567202</v>
      </c>
      <c r="CC162" s="9" t="str">
        <f t="shared" si="153"/>
        <v/>
      </c>
      <c r="CD162" s="9" t="str">
        <f t="shared" si="154"/>
        <v/>
      </c>
      <c r="CE162" s="9" t="str">
        <f t="shared" si="155"/>
        <v/>
      </c>
      <c r="CF162" s="9" t="str">
        <f t="shared" si="156"/>
        <v/>
      </c>
      <c r="CG162" s="9" t="str">
        <f t="shared" si="157"/>
        <v/>
      </c>
      <c r="CH162" s="9" t="str">
        <f t="shared" si="158"/>
        <v/>
      </c>
      <c r="CI162" s="9" t="str">
        <f t="shared" si="159"/>
        <v/>
      </c>
    </row>
    <row r="163" spans="1:87">
      <c r="A163" s="188"/>
      <c r="B163" s="57" t="str">
        <f>IF('Gene Table'!D162="","",'Gene Table'!D162)</f>
        <v>NM_016341</v>
      </c>
      <c r="C163" s="57" t="s">
        <v>1806</v>
      </c>
      <c r="D163" s="60">
        <f>IF(SUM('Test Sample Data'!D$3:D$98)&gt;10,IF(AND(ISNUMBER('Test Sample Data'!D162),'Test Sample Data'!D162&lt;$B$1, 'Test Sample Data'!D162&gt;0),'Test Sample Data'!D162,$B$1),"")</f>
        <v>24.45</v>
      </c>
      <c r="E163" s="60">
        <f>IF(SUM('Test Sample Data'!E$3:E$98)&gt;10,IF(AND(ISNUMBER('Test Sample Data'!E162),'Test Sample Data'!E162&lt;$B$1, 'Test Sample Data'!E162&gt;0),'Test Sample Data'!E162,$B$1),"")</f>
        <v>24.71</v>
      </c>
      <c r="F163" s="60">
        <f>IF(SUM('Test Sample Data'!F$3:F$98)&gt;10,IF(AND(ISNUMBER('Test Sample Data'!F162),'Test Sample Data'!F162&lt;$B$1, 'Test Sample Data'!F162&gt;0),'Test Sample Data'!F162,$B$1),"")</f>
        <v>24.57</v>
      </c>
      <c r="G163" s="60" t="str">
        <f>IF(SUM('Test Sample Data'!G$3:G$98)&gt;10,IF(AND(ISNUMBER('Test Sample Data'!G162),'Test Sample Data'!G162&lt;$B$1, 'Test Sample Data'!G162&gt;0),'Test Sample Data'!G162,$B$1),"")</f>
        <v/>
      </c>
      <c r="H163" s="60" t="str">
        <f>IF(SUM('Test Sample Data'!H$3:H$98)&gt;10,IF(AND(ISNUMBER('Test Sample Data'!H162),'Test Sample Data'!H162&lt;$B$1, 'Test Sample Data'!H162&gt;0),'Test Sample Data'!H162,$B$1),"")</f>
        <v/>
      </c>
      <c r="I163" s="60" t="str">
        <f>IF(SUM('Test Sample Data'!I$3:I$98)&gt;10,IF(AND(ISNUMBER('Test Sample Data'!I162),'Test Sample Data'!I162&lt;$B$1, 'Test Sample Data'!I162&gt;0),'Test Sample Data'!I162,$B$1),"")</f>
        <v/>
      </c>
      <c r="J163" s="60" t="str">
        <f>IF(SUM('Test Sample Data'!J$3:J$98)&gt;10,IF(AND(ISNUMBER('Test Sample Data'!J162),'Test Sample Data'!J162&lt;$B$1, 'Test Sample Data'!J162&gt;0),'Test Sample Data'!J162,$B$1),"")</f>
        <v/>
      </c>
      <c r="K163" s="60" t="str">
        <f>IF(SUM('Test Sample Data'!K$3:K$98)&gt;10,IF(AND(ISNUMBER('Test Sample Data'!K162),'Test Sample Data'!K162&lt;$B$1, 'Test Sample Data'!K162&gt;0),'Test Sample Data'!K162,$B$1),"")</f>
        <v/>
      </c>
      <c r="L163" s="60" t="str">
        <f>IF(SUM('Test Sample Data'!L$3:L$98)&gt;10,IF(AND(ISNUMBER('Test Sample Data'!L162),'Test Sample Data'!L162&lt;$B$1, 'Test Sample Data'!L162&gt;0),'Test Sample Data'!L162,$B$1),"")</f>
        <v/>
      </c>
      <c r="M163" s="60" t="str">
        <f>IF(SUM('Test Sample Data'!M$3:M$98)&gt;10,IF(AND(ISNUMBER('Test Sample Data'!M162),'Test Sample Data'!M162&lt;$B$1, 'Test Sample Data'!M162&gt;0),'Test Sample Data'!M162,$B$1),"")</f>
        <v/>
      </c>
      <c r="N163" s="60" t="str">
        <f>'Gene Table'!D162</f>
        <v>NM_016341</v>
      </c>
      <c r="O163" s="57" t="s">
        <v>1806</v>
      </c>
      <c r="P163" s="60">
        <f>IF(SUM('Control Sample Data'!D$3:D$98)&gt;10,IF(AND(ISNUMBER('Control Sample Data'!D162),'Control Sample Data'!D162&lt;$B$1, 'Control Sample Data'!D162&gt;0),'Control Sample Data'!D162,$B$1),"")</f>
        <v>35</v>
      </c>
      <c r="Q163" s="60">
        <f>IF(SUM('Control Sample Data'!E$3:E$98)&gt;10,IF(AND(ISNUMBER('Control Sample Data'!E162),'Control Sample Data'!E162&lt;$B$1, 'Control Sample Data'!E162&gt;0),'Control Sample Data'!E162,$B$1),"")</f>
        <v>35</v>
      </c>
      <c r="R163" s="60">
        <f>IF(SUM('Control Sample Data'!F$3:F$98)&gt;10,IF(AND(ISNUMBER('Control Sample Data'!F162),'Control Sample Data'!F162&lt;$B$1, 'Control Sample Data'!F162&gt;0),'Control Sample Data'!F162,$B$1),"")</f>
        <v>35</v>
      </c>
      <c r="S163" s="60" t="str">
        <f>IF(SUM('Control Sample Data'!G$3:G$98)&gt;10,IF(AND(ISNUMBER('Control Sample Data'!G162),'Control Sample Data'!G162&lt;$B$1, 'Control Sample Data'!G162&gt;0),'Control Sample Data'!G162,$B$1),"")</f>
        <v/>
      </c>
      <c r="T163" s="60" t="str">
        <f>IF(SUM('Control Sample Data'!H$3:H$98)&gt;10,IF(AND(ISNUMBER('Control Sample Data'!H162),'Control Sample Data'!H162&lt;$B$1, 'Control Sample Data'!H162&gt;0),'Control Sample Data'!H162,$B$1),"")</f>
        <v/>
      </c>
      <c r="U163" s="60" t="str">
        <f>IF(SUM('Control Sample Data'!I$3:I$98)&gt;10,IF(AND(ISNUMBER('Control Sample Data'!I162),'Control Sample Data'!I162&lt;$B$1, 'Control Sample Data'!I162&gt;0),'Control Sample Data'!I162,$B$1),"")</f>
        <v/>
      </c>
      <c r="V163" s="60" t="str">
        <f>IF(SUM('Control Sample Data'!J$3:J$98)&gt;10,IF(AND(ISNUMBER('Control Sample Data'!J162),'Control Sample Data'!J162&lt;$B$1, 'Control Sample Data'!J162&gt;0),'Control Sample Data'!J162,$B$1),"")</f>
        <v/>
      </c>
      <c r="W163" s="60" t="str">
        <f>IF(SUM('Control Sample Data'!K$3:K$98)&gt;10,IF(AND(ISNUMBER('Control Sample Data'!K162),'Control Sample Data'!K162&lt;$B$1, 'Control Sample Data'!K162&gt;0),'Control Sample Data'!K162,$B$1),"")</f>
        <v/>
      </c>
      <c r="X163" s="60" t="str">
        <f>IF(SUM('Control Sample Data'!L$3:L$98)&gt;10,IF(AND(ISNUMBER('Control Sample Data'!L162),'Control Sample Data'!L162&lt;$B$1, 'Control Sample Data'!L162&gt;0),'Control Sample Data'!L162,$B$1),"")</f>
        <v/>
      </c>
      <c r="Y163" s="60" t="str">
        <f>IF(SUM('Control Sample Data'!M$3:M$98)&gt;10,IF(AND(ISNUMBER('Control Sample Data'!M162),'Control Sample Data'!M162&lt;$B$1, 'Control Sample Data'!M162&gt;0),'Control Sample Data'!M162,$B$1),"")</f>
        <v/>
      </c>
      <c r="AT163" s="74">
        <f t="shared" si="130"/>
        <v>0.93166666666666842</v>
      </c>
      <c r="AU163" s="74">
        <f t="shared" si="131"/>
        <v>1.1033333333333317</v>
      </c>
      <c r="AV163" s="74">
        <f t="shared" si="132"/>
        <v>0.94666666666666544</v>
      </c>
      <c r="AW163" s="74" t="str">
        <f t="shared" si="133"/>
        <v/>
      </c>
      <c r="AX163" s="74" t="str">
        <f t="shared" si="134"/>
        <v/>
      </c>
      <c r="AY163" s="74" t="str">
        <f t="shared" si="135"/>
        <v/>
      </c>
      <c r="AZ163" s="74" t="str">
        <f t="shared" si="136"/>
        <v/>
      </c>
      <c r="BA163" s="74" t="str">
        <f t="shared" si="137"/>
        <v/>
      </c>
      <c r="BB163" s="74" t="str">
        <f t="shared" si="138"/>
        <v/>
      </c>
      <c r="BC163" s="74" t="str">
        <f t="shared" si="139"/>
        <v/>
      </c>
      <c r="BD163" s="74">
        <f t="shared" si="117"/>
        <v>11.223333333333333</v>
      </c>
      <c r="BE163" s="74">
        <f t="shared" si="118"/>
        <v>10.691666666666666</v>
      </c>
      <c r="BF163" s="74">
        <f t="shared" si="119"/>
        <v>10.594999999999999</v>
      </c>
      <c r="BG163" s="74" t="str">
        <f t="shared" si="120"/>
        <v/>
      </c>
      <c r="BH163" s="74" t="str">
        <f t="shared" si="121"/>
        <v/>
      </c>
      <c r="BI163" s="74" t="str">
        <f t="shared" si="122"/>
        <v/>
      </c>
      <c r="BJ163" s="74" t="str">
        <f t="shared" si="123"/>
        <v/>
      </c>
      <c r="BK163" s="74" t="str">
        <f t="shared" si="124"/>
        <v/>
      </c>
      <c r="BL163" s="74" t="str">
        <f t="shared" si="125"/>
        <v/>
      </c>
      <c r="BM163" s="74" t="str">
        <f t="shared" si="126"/>
        <v/>
      </c>
      <c r="BN163" s="62">
        <f t="shared" si="127"/>
        <v>0.99388888888888849</v>
      </c>
      <c r="BO163" s="62">
        <f t="shared" si="128"/>
        <v>10.836666666666666</v>
      </c>
      <c r="BP163" s="9">
        <f t="shared" si="140"/>
        <v>0.52425235177946383</v>
      </c>
      <c r="BQ163" s="9">
        <f t="shared" si="141"/>
        <v>0.46543985804893911</v>
      </c>
      <c r="BR163" s="9">
        <f t="shared" si="142"/>
        <v>0.51882982957987411</v>
      </c>
      <c r="BS163" s="9" t="str">
        <f t="shared" si="143"/>
        <v/>
      </c>
      <c r="BT163" s="9" t="str">
        <f t="shared" si="144"/>
        <v/>
      </c>
      <c r="BU163" s="9" t="str">
        <f t="shared" si="145"/>
        <v/>
      </c>
      <c r="BV163" s="9" t="str">
        <f t="shared" si="146"/>
        <v/>
      </c>
      <c r="BW163" s="9" t="str">
        <f t="shared" si="147"/>
        <v/>
      </c>
      <c r="BX163" s="9" t="str">
        <f t="shared" si="148"/>
        <v/>
      </c>
      <c r="BY163" s="9" t="str">
        <f t="shared" si="149"/>
        <v/>
      </c>
      <c r="BZ163" s="9">
        <f t="shared" si="150"/>
        <v>4.1825391551291829E-4</v>
      </c>
      <c r="CA163" s="9">
        <f t="shared" si="151"/>
        <v>6.0462712909054722E-4</v>
      </c>
      <c r="CB163" s="9">
        <f t="shared" si="152"/>
        <v>6.4652778827900342E-4</v>
      </c>
      <c r="CC163" s="9" t="str">
        <f t="shared" si="153"/>
        <v/>
      </c>
      <c r="CD163" s="9" t="str">
        <f t="shared" si="154"/>
        <v/>
      </c>
      <c r="CE163" s="9" t="str">
        <f t="shared" si="155"/>
        <v/>
      </c>
      <c r="CF163" s="9" t="str">
        <f t="shared" si="156"/>
        <v/>
      </c>
      <c r="CG163" s="9" t="str">
        <f t="shared" si="157"/>
        <v/>
      </c>
      <c r="CH163" s="9" t="str">
        <f t="shared" si="158"/>
        <v/>
      </c>
      <c r="CI163" s="9" t="str">
        <f t="shared" si="159"/>
        <v/>
      </c>
    </row>
    <row r="164" spans="1:87">
      <c r="A164" s="188"/>
      <c r="B164" s="57" t="str">
        <f>IF('Gene Table'!D163="","",'Gene Table'!D163)</f>
        <v>NM_020529</v>
      </c>
      <c r="C164" s="57" t="s">
        <v>1807</v>
      </c>
      <c r="D164" s="60">
        <f>IF(SUM('Test Sample Data'!D$3:D$98)&gt;10,IF(AND(ISNUMBER('Test Sample Data'!D163),'Test Sample Data'!D163&lt;$B$1, 'Test Sample Data'!D163&gt;0),'Test Sample Data'!D163,$B$1),"")</f>
        <v>24.1</v>
      </c>
      <c r="E164" s="60">
        <f>IF(SUM('Test Sample Data'!E$3:E$98)&gt;10,IF(AND(ISNUMBER('Test Sample Data'!E163),'Test Sample Data'!E163&lt;$B$1, 'Test Sample Data'!E163&gt;0),'Test Sample Data'!E163,$B$1),"")</f>
        <v>24.14</v>
      </c>
      <c r="F164" s="60">
        <f>IF(SUM('Test Sample Data'!F$3:F$98)&gt;10,IF(AND(ISNUMBER('Test Sample Data'!F163),'Test Sample Data'!F163&lt;$B$1, 'Test Sample Data'!F163&gt;0),'Test Sample Data'!F163,$B$1),"")</f>
        <v>24.13</v>
      </c>
      <c r="G164" s="60" t="str">
        <f>IF(SUM('Test Sample Data'!G$3:G$98)&gt;10,IF(AND(ISNUMBER('Test Sample Data'!G163),'Test Sample Data'!G163&lt;$B$1, 'Test Sample Data'!G163&gt;0),'Test Sample Data'!G163,$B$1),"")</f>
        <v/>
      </c>
      <c r="H164" s="60" t="str">
        <f>IF(SUM('Test Sample Data'!H$3:H$98)&gt;10,IF(AND(ISNUMBER('Test Sample Data'!H163),'Test Sample Data'!H163&lt;$B$1, 'Test Sample Data'!H163&gt;0),'Test Sample Data'!H163,$B$1),"")</f>
        <v/>
      </c>
      <c r="I164" s="60" t="str">
        <f>IF(SUM('Test Sample Data'!I$3:I$98)&gt;10,IF(AND(ISNUMBER('Test Sample Data'!I163),'Test Sample Data'!I163&lt;$B$1, 'Test Sample Data'!I163&gt;0),'Test Sample Data'!I163,$B$1),"")</f>
        <v/>
      </c>
      <c r="J164" s="60" t="str">
        <f>IF(SUM('Test Sample Data'!J$3:J$98)&gt;10,IF(AND(ISNUMBER('Test Sample Data'!J163),'Test Sample Data'!J163&lt;$B$1, 'Test Sample Data'!J163&gt;0),'Test Sample Data'!J163,$B$1),"")</f>
        <v/>
      </c>
      <c r="K164" s="60" t="str">
        <f>IF(SUM('Test Sample Data'!K$3:K$98)&gt;10,IF(AND(ISNUMBER('Test Sample Data'!K163),'Test Sample Data'!K163&lt;$B$1, 'Test Sample Data'!K163&gt;0),'Test Sample Data'!K163,$B$1),"")</f>
        <v/>
      </c>
      <c r="L164" s="60" t="str">
        <f>IF(SUM('Test Sample Data'!L$3:L$98)&gt;10,IF(AND(ISNUMBER('Test Sample Data'!L163),'Test Sample Data'!L163&lt;$B$1, 'Test Sample Data'!L163&gt;0),'Test Sample Data'!L163,$B$1),"")</f>
        <v/>
      </c>
      <c r="M164" s="60" t="str">
        <f>IF(SUM('Test Sample Data'!M$3:M$98)&gt;10,IF(AND(ISNUMBER('Test Sample Data'!M163),'Test Sample Data'!M163&lt;$B$1, 'Test Sample Data'!M163&gt;0),'Test Sample Data'!M163,$B$1),"")</f>
        <v/>
      </c>
      <c r="N164" s="60" t="str">
        <f>'Gene Table'!D163</f>
        <v>NM_020529</v>
      </c>
      <c r="O164" s="57" t="s">
        <v>1807</v>
      </c>
      <c r="P164" s="60">
        <f>IF(SUM('Control Sample Data'!D$3:D$98)&gt;10,IF(AND(ISNUMBER('Control Sample Data'!D163),'Control Sample Data'!D163&lt;$B$1, 'Control Sample Data'!D163&gt;0),'Control Sample Data'!D163,$B$1),"")</f>
        <v>25.36</v>
      </c>
      <c r="Q164" s="60">
        <f>IF(SUM('Control Sample Data'!E$3:E$98)&gt;10,IF(AND(ISNUMBER('Control Sample Data'!E163),'Control Sample Data'!E163&lt;$B$1, 'Control Sample Data'!E163&gt;0),'Control Sample Data'!E163,$B$1),"")</f>
        <v>25.37</v>
      </c>
      <c r="R164" s="60">
        <f>IF(SUM('Control Sample Data'!F$3:F$98)&gt;10,IF(AND(ISNUMBER('Control Sample Data'!F163),'Control Sample Data'!F163&lt;$B$1, 'Control Sample Data'!F163&gt;0),'Control Sample Data'!F163,$B$1),"")</f>
        <v>25.49</v>
      </c>
      <c r="S164" s="60" t="str">
        <f>IF(SUM('Control Sample Data'!G$3:G$98)&gt;10,IF(AND(ISNUMBER('Control Sample Data'!G163),'Control Sample Data'!G163&lt;$B$1, 'Control Sample Data'!G163&gt;0),'Control Sample Data'!G163,$B$1),"")</f>
        <v/>
      </c>
      <c r="T164" s="60" t="str">
        <f>IF(SUM('Control Sample Data'!H$3:H$98)&gt;10,IF(AND(ISNUMBER('Control Sample Data'!H163),'Control Sample Data'!H163&lt;$B$1, 'Control Sample Data'!H163&gt;0),'Control Sample Data'!H163,$B$1),"")</f>
        <v/>
      </c>
      <c r="U164" s="60" t="str">
        <f>IF(SUM('Control Sample Data'!I$3:I$98)&gt;10,IF(AND(ISNUMBER('Control Sample Data'!I163),'Control Sample Data'!I163&lt;$B$1, 'Control Sample Data'!I163&gt;0),'Control Sample Data'!I163,$B$1),"")</f>
        <v/>
      </c>
      <c r="V164" s="60" t="str">
        <f>IF(SUM('Control Sample Data'!J$3:J$98)&gt;10,IF(AND(ISNUMBER('Control Sample Data'!J163),'Control Sample Data'!J163&lt;$B$1, 'Control Sample Data'!J163&gt;0),'Control Sample Data'!J163,$B$1),"")</f>
        <v/>
      </c>
      <c r="W164" s="60" t="str">
        <f>IF(SUM('Control Sample Data'!K$3:K$98)&gt;10,IF(AND(ISNUMBER('Control Sample Data'!K163),'Control Sample Data'!K163&lt;$B$1, 'Control Sample Data'!K163&gt;0),'Control Sample Data'!K163,$B$1),"")</f>
        <v/>
      </c>
      <c r="X164" s="60" t="str">
        <f>IF(SUM('Control Sample Data'!L$3:L$98)&gt;10,IF(AND(ISNUMBER('Control Sample Data'!L163),'Control Sample Data'!L163&lt;$B$1, 'Control Sample Data'!L163&gt;0),'Control Sample Data'!L163,$B$1),"")</f>
        <v/>
      </c>
      <c r="Y164" s="60" t="str">
        <f>IF(SUM('Control Sample Data'!M$3:M$98)&gt;10,IF(AND(ISNUMBER('Control Sample Data'!M163),'Control Sample Data'!M163&lt;$B$1, 'Control Sample Data'!M163&gt;0),'Control Sample Data'!M163,$B$1),"")</f>
        <v/>
      </c>
      <c r="AT164" s="74">
        <f t="shared" ref="AT164:AT195" si="160">IF(ISERROR(D164-Z$122),"",D164-Z$122)</f>
        <v>0.58166666666667055</v>
      </c>
      <c r="AU164" s="74">
        <f t="shared" ref="AU164:AU195" si="161">IF(ISERROR(E164-AA$122),"",E164-AA$122)</f>
        <v>0.53333333333333144</v>
      </c>
      <c r="AV164" s="74">
        <f t="shared" ref="AV164:AV195" si="162">IF(ISERROR(F164-AB$122),"",F164-AB$122)</f>
        <v>0.50666666666666416</v>
      </c>
      <c r="AW164" s="74" t="str">
        <f t="shared" ref="AW164:AW195" si="163">IF(ISERROR(G164-AC$122),"",G164-AC$122)</f>
        <v/>
      </c>
      <c r="AX164" s="74" t="str">
        <f t="shared" ref="AX164:AX195" si="164">IF(ISERROR(H164-AD$122),"",H164-AD$122)</f>
        <v/>
      </c>
      <c r="AY164" s="74" t="str">
        <f t="shared" ref="AY164:AY195" si="165">IF(ISERROR(I164-AE$122),"",I164-AE$122)</f>
        <v/>
      </c>
      <c r="AZ164" s="74" t="str">
        <f t="shared" ref="AZ164:AZ195" si="166">IF(ISERROR(J164-AF$122),"",J164-AF$122)</f>
        <v/>
      </c>
      <c r="BA164" s="74" t="str">
        <f t="shared" ref="BA164:BA195" si="167">IF(ISERROR(K164-AG$122),"",K164-AG$122)</f>
        <v/>
      </c>
      <c r="BB164" s="74" t="str">
        <f t="shared" ref="BB164:BB195" si="168">IF(ISERROR(L164-AH$122),"",L164-AH$122)</f>
        <v/>
      </c>
      <c r="BC164" s="74" t="str">
        <f t="shared" ref="BC164:BC195" si="169">IF(ISERROR(M164-AI$122),"",M164-AI$122)</f>
        <v/>
      </c>
      <c r="BD164" s="74">
        <f t="shared" si="117"/>
        <v>1.5833333333333321</v>
      </c>
      <c r="BE164" s="74">
        <f t="shared" si="118"/>
        <v>1.0616666666666674</v>
      </c>
      <c r="BF164" s="74">
        <f t="shared" si="119"/>
        <v>1.0849999999999973</v>
      </c>
      <c r="BG164" s="74" t="str">
        <f t="shared" si="120"/>
        <v/>
      </c>
      <c r="BH164" s="74" t="str">
        <f t="shared" si="121"/>
        <v/>
      </c>
      <c r="BI164" s="74" t="str">
        <f t="shared" si="122"/>
        <v/>
      </c>
      <c r="BJ164" s="74" t="str">
        <f t="shared" si="123"/>
        <v/>
      </c>
      <c r="BK164" s="74" t="str">
        <f t="shared" si="124"/>
        <v/>
      </c>
      <c r="BL164" s="74" t="str">
        <f t="shared" si="125"/>
        <v/>
      </c>
      <c r="BM164" s="74" t="str">
        <f t="shared" si="126"/>
        <v/>
      </c>
      <c r="BN164" s="62">
        <f t="shared" ref="BN164:BN195" si="170">AVERAGE(AT164:BC164)</f>
        <v>0.54055555555555534</v>
      </c>
      <c r="BO164" s="62">
        <f t="shared" ref="BO164:BO195" si="171">AVERAGE(BD164:BM164)</f>
        <v>1.2433333333333323</v>
      </c>
      <c r="BP164" s="9">
        <f t="shared" si="140"/>
        <v>0.66819140635763097</v>
      </c>
      <c r="BQ164" s="9">
        <f t="shared" si="141"/>
        <v>0.690956439983889</v>
      </c>
      <c r="BR164" s="9">
        <f t="shared" si="142"/>
        <v>0.70384679201699596</v>
      </c>
      <c r="BS164" s="9" t="str">
        <f t="shared" si="143"/>
        <v/>
      </c>
      <c r="BT164" s="9" t="str">
        <f t="shared" si="144"/>
        <v/>
      </c>
      <c r="BU164" s="9" t="str">
        <f t="shared" si="145"/>
        <v/>
      </c>
      <c r="BV164" s="9" t="str">
        <f t="shared" si="146"/>
        <v/>
      </c>
      <c r="BW164" s="9" t="str">
        <f t="shared" si="147"/>
        <v/>
      </c>
      <c r="BX164" s="9" t="str">
        <f t="shared" si="148"/>
        <v/>
      </c>
      <c r="BY164" s="9" t="str">
        <f t="shared" si="149"/>
        <v/>
      </c>
      <c r="BZ164" s="9">
        <f t="shared" si="150"/>
        <v>0.33370996354250887</v>
      </c>
      <c r="CA164" s="9">
        <f t="shared" si="151"/>
        <v>0.47907828691280163</v>
      </c>
      <c r="CB164" s="9">
        <f t="shared" si="152"/>
        <v>0.47139226795912059</v>
      </c>
      <c r="CC164" s="9" t="str">
        <f t="shared" si="153"/>
        <v/>
      </c>
      <c r="CD164" s="9" t="str">
        <f t="shared" si="154"/>
        <v/>
      </c>
      <c r="CE164" s="9" t="str">
        <f t="shared" si="155"/>
        <v/>
      </c>
      <c r="CF164" s="9" t="str">
        <f t="shared" si="156"/>
        <v/>
      </c>
      <c r="CG164" s="9" t="str">
        <f t="shared" si="157"/>
        <v/>
      </c>
      <c r="CH164" s="9" t="str">
        <f t="shared" si="158"/>
        <v/>
      </c>
      <c r="CI164" s="9" t="str">
        <f t="shared" si="159"/>
        <v/>
      </c>
    </row>
    <row r="165" spans="1:87">
      <c r="A165" s="188"/>
      <c r="B165" s="57" t="str">
        <f>IF('Gene Table'!D164="","",'Gene Table'!D164)</f>
        <v>NM_003998</v>
      </c>
      <c r="C165" s="57" t="s">
        <v>1808</v>
      </c>
      <c r="D165" s="60">
        <f>IF(SUM('Test Sample Data'!D$3:D$98)&gt;10,IF(AND(ISNUMBER('Test Sample Data'!D164),'Test Sample Data'!D164&lt;$B$1, 'Test Sample Data'!D164&gt;0),'Test Sample Data'!D164,$B$1),"")</f>
        <v>24.51</v>
      </c>
      <c r="E165" s="60">
        <f>IF(SUM('Test Sample Data'!E$3:E$98)&gt;10,IF(AND(ISNUMBER('Test Sample Data'!E164),'Test Sample Data'!E164&lt;$B$1, 'Test Sample Data'!E164&gt;0),'Test Sample Data'!E164,$B$1),"")</f>
        <v>25.01</v>
      </c>
      <c r="F165" s="60">
        <f>IF(SUM('Test Sample Data'!F$3:F$98)&gt;10,IF(AND(ISNUMBER('Test Sample Data'!F164),'Test Sample Data'!F164&lt;$B$1, 'Test Sample Data'!F164&gt;0),'Test Sample Data'!F164,$B$1),"")</f>
        <v>24.87</v>
      </c>
      <c r="G165" s="60" t="str">
        <f>IF(SUM('Test Sample Data'!G$3:G$98)&gt;10,IF(AND(ISNUMBER('Test Sample Data'!G164),'Test Sample Data'!G164&lt;$B$1, 'Test Sample Data'!G164&gt;0),'Test Sample Data'!G164,$B$1),"")</f>
        <v/>
      </c>
      <c r="H165" s="60" t="str">
        <f>IF(SUM('Test Sample Data'!H$3:H$98)&gt;10,IF(AND(ISNUMBER('Test Sample Data'!H164),'Test Sample Data'!H164&lt;$B$1, 'Test Sample Data'!H164&gt;0),'Test Sample Data'!H164,$B$1),"")</f>
        <v/>
      </c>
      <c r="I165" s="60" t="str">
        <f>IF(SUM('Test Sample Data'!I$3:I$98)&gt;10,IF(AND(ISNUMBER('Test Sample Data'!I164),'Test Sample Data'!I164&lt;$B$1, 'Test Sample Data'!I164&gt;0),'Test Sample Data'!I164,$B$1),"")</f>
        <v/>
      </c>
      <c r="J165" s="60" t="str">
        <f>IF(SUM('Test Sample Data'!J$3:J$98)&gt;10,IF(AND(ISNUMBER('Test Sample Data'!J164),'Test Sample Data'!J164&lt;$B$1, 'Test Sample Data'!J164&gt;0),'Test Sample Data'!J164,$B$1),"")</f>
        <v/>
      </c>
      <c r="K165" s="60" t="str">
        <f>IF(SUM('Test Sample Data'!K$3:K$98)&gt;10,IF(AND(ISNUMBER('Test Sample Data'!K164),'Test Sample Data'!K164&lt;$B$1, 'Test Sample Data'!K164&gt;0),'Test Sample Data'!K164,$B$1),"")</f>
        <v/>
      </c>
      <c r="L165" s="60" t="str">
        <f>IF(SUM('Test Sample Data'!L$3:L$98)&gt;10,IF(AND(ISNUMBER('Test Sample Data'!L164),'Test Sample Data'!L164&lt;$B$1, 'Test Sample Data'!L164&gt;0),'Test Sample Data'!L164,$B$1),"")</f>
        <v/>
      </c>
      <c r="M165" s="60" t="str">
        <f>IF(SUM('Test Sample Data'!M$3:M$98)&gt;10,IF(AND(ISNUMBER('Test Sample Data'!M164),'Test Sample Data'!M164&lt;$B$1, 'Test Sample Data'!M164&gt;0),'Test Sample Data'!M164,$B$1),"")</f>
        <v/>
      </c>
      <c r="N165" s="60" t="str">
        <f>'Gene Table'!D164</f>
        <v>NM_003998</v>
      </c>
      <c r="O165" s="57" t="s">
        <v>1808</v>
      </c>
      <c r="P165" s="60">
        <f>IF(SUM('Control Sample Data'!D$3:D$98)&gt;10,IF(AND(ISNUMBER('Control Sample Data'!D164),'Control Sample Data'!D164&lt;$B$1, 'Control Sample Data'!D164&gt;0),'Control Sample Data'!D164,$B$1),"")</f>
        <v>35</v>
      </c>
      <c r="Q165" s="60">
        <f>IF(SUM('Control Sample Data'!E$3:E$98)&gt;10,IF(AND(ISNUMBER('Control Sample Data'!E164),'Control Sample Data'!E164&lt;$B$1, 'Control Sample Data'!E164&gt;0),'Control Sample Data'!E164,$B$1),"")</f>
        <v>35</v>
      </c>
      <c r="R165" s="60">
        <f>IF(SUM('Control Sample Data'!F$3:F$98)&gt;10,IF(AND(ISNUMBER('Control Sample Data'!F164),'Control Sample Data'!F164&lt;$B$1, 'Control Sample Data'!F164&gt;0),'Control Sample Data'!F164,$B$1),"")</f>
        <v>35</v>
      </c>
      <c r="S165" s="60" t="str">
        <f>IF(SUM('Control Sample Data'!G$3:G$98)&gt;10,IF(AND(ISNUMBER('Control Sample Data'!G164),'Control Sample Data'!G164&lt;$B$1, 'Control Sample Data'!G164&gt;0),'Control Sample Data'!G164,$B$1),"")</f>
        <v/>
      </c>
      <c r="T165" s="60" t="str">
        <f>IF(SUM('Control Sample Data'!H$3:H$98)&gt;10,IF(AND(ISNUMBER('Control Sample Data'!H164),'Control Sample Data'!H164&lt;$B$1, 'Control Sample Data'!H164&gt;0),'Control Sample Data'!H164,$B$1),"")</f>
        <v/>
      </c>
      <c r="U165" s="60" t="str">
        <f>IF(SUM('Control Sample Data'!I$3:I$98)&gt;10,IF(AND(ISNUMBER('Control Sample Data'!I164),'Control Sample Data'!I164&lt;$B$1, 'Control Sample Data'!I164&gt;0),'Control Sample Data'!I164,$B$1),"")</f>
        <v/>
      </c>
      <c r="V165" s="60" t="str">
        <f>IF(SUM('Control Sample Data'!J$3:J$98)&gt;10,IF(AND(ISNUMBER('Control Sample Data'!J164),'Control Sample Data'!J164&lt;$B$1, 'Control Sample Data'!J164&gt;0),'Control Sample Data'!J164,$B$1),"")</f>
        <v/>
      </c>
      <c r="W165" s="60" t="str">
        <f>IF(SUM('Control Sample Data'!K$3:K$98)&gt;10,IF(AND(ISNUMBER('Control Sample Data'!K164),'Control Sample Data'!K164&lt;$B$1, 'Control Sample Data'!K164&gt;0),'Control Sample Data'!K164,$B$1),"")</f>
        <v/>
      </c>
      <c r="X165" s="60" t="str">
        <f>IF(SUM('Control Sample Data'!L$3:L$98)&gt;10,IF(AND(ISNUMBER('Control Sample Data'!L164),'Control Sample Data'!L164&lt;$B$1, 'Control Sample Data'!L164&gt;0),'Control Sample Data'!L164,$B$1),"")</f>
        <v/>
      </c>
      <c r="Y165" s="60" t="str">
        <f>IF(SUM('Control Sample Data'!M$3:M$98)&gt;10,IF(AND(ISNUMBER('Control Sample Data'!M164),'Control Sample Data'!M164&lt;$B$1, 'Control Sample Data'!M164&gt;0),'Control Sample Data'!M164,$B$1),"")</f>
        <v/>
      </c>
      <c r="AT165" s="74">
        <f t="shared" si="160"/>
        <v>0.99166666666667069</v>
      </c>
      <c r="AU165" s="74">
        <f t="shared" si="161"/>
        <v>1.4033333333333324</v>
      </c>
      <c r="AV165" s="74">
        <f t="shared" si="162"/>
        <v>1.2466666666666661</v>
      </c>
      <c r="AW165" s="74" t="str">
        <f t="shared" si="163"/>
        <v/>
      </c>
      <c r="AX165" s="74" t="str">
        <f t="shared" si="164"/>
        <v/>
      </c>
      <c r="AY165" s="74" t="str">
        <f t="shared" si="165"/>
        <v/>
      </c>
      <c r="AZ165" s="74" t="str">
        <f t="shared" si="166"/>
        <v/>
      </c>
      <c r="BA165" s="74" t="str">
        <f t="shared" si="167"/>
        <v/>
      </c>
      <c r="BB165" s="74" t="str">
        <f t="shared" si="168"/>
        <v/>
      </c>
      <c r="BC165" s="74" t="str">
        <f t="shared" si="169"/>
        <v/>
      </c>
      <c r="BD165" s="74">
        <f t="shared" ref="BD165:BD195" si="172">IF(ISERROR(P165-AJ$122),"",P165-AJ$122)</f>
        <v>11.223333333333333</v>
      </c>
      <c r="BE165" s="74">
        <f t="shared" ref="BE165:BE195" si="173">IF(ISERROR(Q165-AK$122),"",Q165-AK$122)</f>
        <v>10.691666666666666</v>
      </c>
      <c r="BF165" s="74">
        <f t="shared" ref="BF165:BF195" si="174">IF(ISERROR(R165-AL$122),"",R165-AL$122)</f>
        <v>10.594999999999999</v>
      </c>
      <c r="BG165" s="74" t="str">
        <f t="shared" ref="BG165:BG195" si="175">IF(ISERROR(S165-AM$122),"",S165-AM$122)</f>
        <v/>
      </c>
      <c r="BH165" s="74" t="str">
        <f t="shared" ref="BH165:BH195" si="176">IF(ISERROR(T165-AN$122),"",T165-AN$122)</f>
        <v/>
      </c>
      <c r="BI165" s="74" t="str">
        <f t="shared" ref="BI165:BI195" si="177">IF(ISERROR(U165-AO$122),"",U165-AO$122)</f>
        <v/>
      </c>
      <c r="BJ165" s="74" t="str">
        <f t="shared" ref="BJ165:BJ195" si="178">IF(ISERROR(V165-AP$122),"",V165-AP$122)</f>
        <v/>
      </c>
      <c r="BK165" s="74" t="str">
        <f t="shared" ref="BK165:BK195" si="179">IF(ISERROR(W165-AQ$122),"",W165-AQ$122)</f>
        <v/>
      </c>
      <c r="BL165" s="74" t="str">
        <f t="shared" ref="BL165:BL195" si="180">IF(ISERROR(X165-AR$122),"",X165-AR$122)</f>
        <v/>
      </c>
      <c r="BM165" s="74" t="str">
        <f t="shared" ref="BM165:BM195" si="181">IF(ISERROR(Y165-AS$122),"",Y165-AS$122)</f>
        <v/>
      </c>
      <c r="BN165" s="62">
        <f t="shared" si="170"/>
        <v>1.2138888888888897</v>
      </c>
      <c r="BO165" s="62">
        <f t="shared" si="171"/>
        <v>10.836666666666666</v>
      </c>
      <c r="BP165" s="9">
        <f t="shared" si="140"/>
        <v>0.50289647053392528</v>
      </c>
      <c r="BQ165" s="9">
        <f t="shared" si="141"/>
        <v>0.3780546400599567</v>
      </c>
      <c r="BR165" s="9">
        <f t="shared" si="142"/>
        <v>0.42142077237734982</v>
      </c>
      <c r="BS165" s="9" t="str">
        <f t="shared" si="143"/>
        <v/>
      </c>
      <c r="BT165" s="9" t="str">
        <f t="shared" si="144"/>
        <v/>
      </c>
      <c r="BU165" s="9" t="str">
        <f t="shared" si="145"/>
        <v/>
      </c>
      <c r="BV165" s="9" t="str">
        <f t="shared" si="146"/>
        <v/>
      </c>
      <c r="BW165" s="9" t="str">
        <f t="shared" si="147"/>
        <v/>
      </c>
      <c r="BX165" s="9" t="str">
        <f t="shared" si="148"/>
        <v/>
      </c>
      <c r="BY165" s="9" t="str">
        <f t="shared" si="149"/>
        <v/>
      </c>
      <c r="BZ165" s="9">
        <f t="shared" si="150"/>
        <v>4.1825391551291829E-4</v>
      </c>
      <c r="CA165" s="9">
        <f t="shared" si="151"/>
        <v>6.0462712909054722E-4</v>
      </c>
      <c r="CB165" s="9">
        <f t="shared" si="152"/>
        <v>6.4652778827900342E-4</v>
      </c>
      <c r="CC165" s="9" t="str">
        <f t="shared" si="153"/>
        <v/>
      </c>
      <c r="CD165" s="9" t="str">
        <f t="shared" si="154"/>
        <v/>
      </c>
      <c r="CE165" s="9" t="str">
        <f t="shared" si="155"/>
        <v/>
      </c>
      <c r="CF165" s="9" t="str">
        <f t="shared" si="156"/>
        <v/>
      </c>
      <c r="CG165" s="9" t="str">
        <f t="shared" si="157"/>
        <v/>
      </c>
      <c r="CH165" s="9" t="str">
        <f t="shared" si="158"/>
        <v/>
      </c>
      <c r="CI165" s="9" t="str">
        <f t="shared" si="159"/>
        <v/>
      </c>
    </row>
    <row r="166" spans="1:87">
      <c r="A166" s="188"/>
      <c r="B166" s="57" t="str">
        <f>IF('Gene Table'!D165="","",'Gene Table'!D165)</f>
        <v>NM_006164</v>
      </c>
      <c r="C166" s="57" t="s">
        <v>1809</v>
      </c>
      <c r="D166" s="60">
        <f>IF(SUM('Test Sample Data'!D$3:D$98)&gt;10,IF(AND(ISNUMBER('Test Sample Data'!D165),'Test Sample Data'!D165&lt;$B$1, 'Test Sample Data'!D165&gt;0),'Test Sample Data'!D165,$B$1),"")</f>
        <v>31.07</v>
      </c>
      <c r="E166" s="60">
        <f>IF(SUM('Test Sample Data'!E$3:E$98)&gt;10,IF(AND(ISNUMBER('Test Sample Data'!E165),'Test Sample Data'!E165&lt;$B$1, 'Test Sample Data'!E165&gt;0),'Test Sample Data'!E165,$B$1),"")</f>
        <v>31.36</v>
      </c>
      <c r="F166" s="60">
        <f>IF(SUM('Test Sample Data'!F$3:F$98)&gt;10,IF(AND(ISNUMBER('Test Sample Data'!F165),'Test Sample Data'!F165&lt;$B$1, 'Test Sample Data'!F165&gt;0),'Test Sample Data'!F165,$B$1),"")</f>
        <v>31.08</v>
      </c>
      <c r="G166" s="60" t="str">
        <f>IF(SUM('Test Sample Data'!G$3:G$98)&gt;10,IF(AND(ISNUMBER('Test Sample Data'!G165),'Test Sample Data'!G165&lt;$B$1, 'Test Sample Data'!G165&gt;0),'Test Sample Data'!G165,$B$1),"")</f>
        <v/>
      </c>
      <c r="H166" s="60" t="str">
        <f>IF(SUM('Test Sample Data'!H$3:H$98)&gt;10,IF(AND(ISNUMBER('Test Sample Data'!H165),'Test Sample Data'!H165&lt;$B$1, 'Test Sample Data'!H165&gt;0),'Test Sample Data'!H165,$B$1),"")</f>
        <v/>
      </c>
      <c r="I166" s="60" t="str">
        <f>IF(SUM('Test Sample Data'!I$3:I$98)&gt;10,IF(AND(ISNUMBER('Test Sample Data'!I165),'Test Sample Data'!I165&lt;$B$1, 'Test Sample Data'!I165&gt;0),'Test Sample Data'!I165,$B$1),"")</f>
        <v/>
      </c>
      <c r="J166" s="60" t="str">
        <f>IF(SUM('Test Sample Data'!J$3:J$98)&gt;10,IF(AND(ISNUMBER('Test Sample Data'!J165),'Test Sample Data'!J165&lt;$B$1, 'Test Sample Data'!J165&gt;0),'Test Sample Data'!J165,$B$1),"")</f>
        <v/>
      </c>
      <c r="K166" s="60" t="str">
        <f>IF(SUM('Test Sample Data'!K$3:K$98)&gt;10,IF(AND(ISNUMBER('Test Sample Data'!K165),'Test Sample Data'!K165&lt;$B$1, 'Test Sample Data'!K165&gt;0),'Test Sample Data'!K165,$B$1),"")</f>
        <v/>
      </c>
      <c r="L166" s="60" t="str">
        <f>IF(SUM('Test Sample Data'!L$3:L$98)&gt;10,IF(AND(ISNUMBER('Test Sample Data'!L165),'Test Sample Data'!L165&lt;$B$1, 'Test Sample Data'!L165&gt;0),'Test Sample Data'!L165,$B$1),"")</f>
        <v/>
      </c>
      <c r="M166" s="60" t="str">
        <f>IF(SUM('Test Sample Data'!M$3:M$98)&gt;10,IF(AND(ISNUMBER('Test Sample Data'!M165),'Test Sample Data'!M165&lt;$B$1, 'Test Sample Data'!M165&gt;0),'Test Sample Data'!M165,$B$1),"")</f>
        <v/>
      </c>
      <c r="N166" s="60" t="str">
        <f>'Gene Table'!D165</f>
        <v>NM_006164</v>
      </c>
      <c r="O166" s="57" t="s">
        <v>1809</v>
      </c>
      <c r="P166" s="60">
        <f>IF(SUM('Control Sample Data'!D$3:D$98)&gt;10,IF(AND(ISNUMBER('Control Sample Data'!D165),'Control Sample Data'!D165&lt;$B$1, 'Control Sample Data'!D165&gt;0),'Control Sample Data'!D165,$B$1),"")</f>
        <v>27.78</v>
      </c>
      <c r="Q166" s="60">
        <f>IF(SUM('Control Sample Data'!E$3:E$98)&gt;10,IF(AND(ISNUMBER('Control Sample Data'!E165),'Control Sample Data'!E165&lt;$B$1, 'Control Sample Data'!E165&gt;0),'Control Sample Data'!E165,$B$1),"")</f>
        <v>27.83</v>
      </c>
      <c r="R166" s="60">
        <f>IF(SUM('Control Sample Data'!F$3:F$98)&gt;10,IF(AND(ISNUMBER('Control Sample Data'!F165),'Control Sample Data'!F165&lt;$B$1, 'Control Sample Data'!F165&gt;0),'Control Sample Data'!F165,$B$1),"")</f>
        <v>28.01</v>
      </c>
      <c r="S166" s="60" t="str">
        <f>IF(SUM('Control Sample Data'!G$3:G$98)&gt;10,IF(AND(ISNUMBER('Control Sample Data'!G165),'Control Sample Data'!G165&lt;$B$1, 'Control Sample Data'!G165&gt;0),'Control Sample Data'!G165,$B$1),"")</f>
        <v/>
      </c>
      <c r="T166" s="60" t="str">
        <f>IF(SUM('Control Sample Data'!H$3:H$98)&gt;10,IF(AND(ISNUMBER('Control Sample Data'!H165),'Control Sample Data'!H165&lt;$B$1, 'Control Sample Data'!H165&gt;0),'Control Sample Data'!H165,$B$1),"")</f>
        <v/>
      </c>
      <c r="U166" s="60" t="str">
        <f>IF(SUM('Control Sample Data'!I$3:I$98)&gt;10,IF(AND(ISNUMBER('Control Sample Data'!I165),'Control Sample Data'!I165&lt;$B$1, 'Control Sample Data'!I165&gt;0),'Control Sample Data'!I165,$B$1),"")</f>
        <v/>
      </c>
      <c r="V166" s="60" t="str">
        <f>IF(SUM('Control Sample Data'!J$3:J$98)&gt;10,IF(AND(ISNUMBER('Control Sample Data'!J165),'Control Sample Data'!J165&lt;$B$1, 'Control Sample Data'!J165&gt;0),'Control Sample Data'!J165,$B$1),"")</f>
        <v/>
      </c>
      <c r="W166" s="60" t="str">
        <f>IF(SUM('Control Sample Data'!K$3:K$98)&gt;10,IF(AND(ISNUMBER('Control Sample Data'!K165),'Control Sample Data'!K165&lt;$B$1, 'Control Sample Data'!K165&gt;0),'Control Sample Data'!K165,$B$1),"")</f>
        <v/>
      </c>
      <c r="X166" s="60" t="str">
        <f>IF(SUM('Control Sample Data'!L$3:L$98)&gt;10,IF(AND(ISNUMBER('Control Sample Data'!L165),'Control Sample Data'!L165&lt;$B$1, 'Control Sample Data'!L165&gt;0),'Control Sample Data'!L165,$B$1),"")</f>
        <v/>
      </c>
      <c r="Y166" s="60" t="str">
        <f>IF(SUM('Control Sample Data'!M$3:M$98)&gt;10,IF(AND(ISNUMBER('Control Sample Data'!M165),'Control Sample Data'!M165&lt;$B$1, 'Control Sample Data'!M165&gt;0),'Control Sample Data'!M165,$B$1),"")</f>
        <v/>
      </c>
      <c r="AT166" s="74">
        <f t="shared" si="160"/>
        <v>7.5516666666666694</v>
      </c>
      <c r="AU166" s="74">
        <f t="shared" si="161"/>
        <v>7.7533333333333303</v>
      </c>
      <c r="AV166" s="74">
        <f t="shared" si="162"/>
        <v>7.4566666666666634</v>
      </c>
      <c r="AW166" s="74" t="str">
        <f t="shared" si="163"/>
        <v/>
      </c>
      <c r="AX166" s="74" t="str">
        <f t="shared" si="164"/>
        <v/>
      </c>
      <c r="AY166" s="74" t="str">
        <f t="shared" si="165"/>
        <v/>
      </c>
      <c r="AZ166" s="74" t="str">
        <f t="shared" si="166"/>
        <v/>
      </c>
      <c r="BA166" s="74" t="str">
        <f t="shared" si="167"/>
        <v/>
      </c>
      <c r="BB166" s="74" t="str">
        <f t="shared" si="168"/>
        <v/>
      </c>
      <c r="BC166" s="74" t="str">
        <f t="shared" si="169"/>
        <v/>
      </c>
      <c r="BD166" s="74">
        <f t="shared" si="172"/>
        <v>4.0033333333333339</v>
      </c>
      <c r="BE166" s="74">
        <f t="shared" si="173"/>
        <v>3.5216666666666647</v>
      </c>
      <c r="BF166" s="74">
        <f t="shared" si="174"/>
        <v>3.6050000000000004</v>
      </c>
      <c r="BG166" s="74" t="str">
        <f t="shared" si="175"/>
        <v/>
      </c>
      <c r="BH166" s="74" t="str">
        <f t="shared" si="176"/>
        <v/>
      </c>
      <c r="BI166" s="74" t="str">
        <f t="shared" si="177"/>
        <v/>
      </c>
      <c r="BJ166" s="74" t="str">
        <f t="shared" si="178"/>
        <v/>
      </c>
      <c r="BK166" s="74" t="str">
        <f t="shared" si="179"/>
        <v/>
      </c>
      <c r="BL166" s="74" t="str">
        <f t="shared" si="180"/>
        <v/>
      </c>
      <c r="BM166" s="74" t="str">
        <f t="shared" si="181"/>
        <v/>
      </c>
      <c r="BN166" s="62">
        <f t="shared" si="170"/>
        <v>7.5872222222222208</v>
      </c>
      <c r="BO166" s="62">
        <f t="shared" si="171"/>
        <v>3.7099999999999995</v>
      </c>
      <c r="BP166" s="9">
        <f t="shared" si="140"/>
        <v>5.3299338139412835E-3</v>
      </c>
      <c r="BQ166" s="9">
        <f t="shared" si="141"/>
        <v>4.6346196676112887E-3</v>
      </c>
      <c r="BR166" s="9">
        <f t="shared" si="142"/>
        <v>5.6927179338552613E-3</v>
      </c>
      <c r="BS166" s="9" t="str">
        <f t="shared" si="143"/>
        <v/>
      </c>
      <c r="BT166" s="9" t="str">
        <f t="shared" si="144"/>
        <v/>
      </c>
      <c r="BU166" s="9" t="str">
        <f t="shared" si="145"/>
        <v/>
      </c>
      <c r="BV166" s="9" t="str">
        <f t="shared" si="146"/>
        <v/>
      </c>
      <c r="BW166" s="9" t="str">
        <f t="shared" si="147"/>
        <v/>
      </c>
      <c r="BX166" s="9" t="str">
        <f t="shared" si="148"/>
        <v/>
      </c>
      <c r="BY166" s="9" t="str">
        <f t="shared" si="149"/>
        <v/>
      </c>
      <c r="BZ166" s="9">
        <f t="shared" si="150"/>
        <v>6.2355761032938946E-2</v>
      </c>
      <c r="CA166" s="9">
        <f t="shared" si="151"/>
        <v>8.7070832852013696E-2</v>
      </c>
      <c r="CB166" s="9">
        <f t="shared" si="152"/>
        <v>8.218392251281692E-2</v>
      </c>
      <c r="CC166" s="9" t="str">
        <f t="shared" si="153"/>
        <v/>
      </c>
      <c r="CD166" s="9" t="str">
        <f t="shared" si="154"/>
        <v/>
      </c>
      <c r="CE166" s="9" t="str">
        <f t="shared" si="155"/>
        <v/>
      </c>
      <c r="CF166" s="9" t="str">
        <f t="shared" si="156"/>
        <v/>
      </c>
      <c r="CG166" s="9" t="str">
        <f t="shared" si="157"/>
        <v/>
      </c>
      <c r="CH166" s="9" t="str">
        <f t="shared" si="158"/>
        <v/>
      </c>
      <c r="CI166" s="9" t="str">
        <f t="shared" si="159"/>
        <v/>
      </c>
    </row>
    <row r="167" spans="1:87">
      <c r="A167" s="188"/>
      <c r="B167" s="57" t="str">
        <f>IF('Gene Table'!D166="","",'Gene Table'!D166)</f>
        <v>NM_002485</v>
      </c>
      <c r="C167" s="57" t="s">
        <v>1813</v>
      </c>
      <c r="D167" s="60">
        <f>IF(SUM('Test Sample Data'!D$3:D$98)&gt;10,IF(AND(ISNUMBER('Test Sample Data'!D166),'Test Sample Data'!D166&lt;$B$1, 'Test Sample Data'!D166&gt;0),'Test Sample Data'!D166,$B$1),"")</f>
        <v>26.79</v>
      </c>
      <c r="E167" s="60">
        <f>IF(SUM('Test Sample Data'!E$3:E$98)&gt;10,IF(AND(ISNUMBER('Test Sample Data'!E166),'Test Sample Data'!E166&lt;$B$1, 'Test Sample Data'!E166&gt;0),'Test Sample Data'!E166,$B$1),"")</f>
        <v>26.72</v>
      </c>
      <c r="F167" s="60">
        <f>IF(SUM('Test Sample Data'!F$3:F$98)&gt;10,IF(AND(ISNUMBER('Test Sample Data'!F166),'Test Sample Data'!F166&lt;$B$1, 'Test Sample Data'!F166&gt;0),'Test Sample Data'!F166,$B$1),"")</f>
        <v>26.8</v>
      </c>
      <c r="G167" s="60" t="str">
        <f>IF(SUM('Test Sample Data'!G$3:G$98)&gt;10,IF(AND(ISNUMBER('Test Sample Data'!G166),'Test Sample Data'!G166&lt;$B$1, 'Test Sample Data'!G166&gt;0),'Test Sample Data'!G166,$B$1),"")</f>
        <v/>
      </c>
      <c r="H167" s="60" t="str">
        <f>IF(SUM('Test Sample Data'!H$3:H$98)&gt;10,IF(AND(ISNUMBER('Test Sample Data'!H166),'Test Sample Data'!H166&lt;$B$1, 'Test Sample Data'!H166&gt;0),'Test Sample Data'!H166,$B$1),"")</f>
        <v/>
      </c>
      <c r="I167" s="60" t="str">
        <f>IF(SUM('Test Sample Data'!I$3:I$98)&gt;10,IF(AND(ISNUMBER('Test Sample Data'!I166),'Test Sample Data'!I166&lt;$B$1, 'Test Sample Data'!I166&gt;0),'Test Sample Data'!I166,$B$1),"")</f>
        <v/>
      </c>
      <c r="J167" s="60" t="str">
        <f>IF(SUM('Test Sample Data'!J$3:J$98)&gt;10,IF(AND(ISNUMBER('Test Sample Data'!J166),'Test Sample Data'!J166&lt;$B$1, 'Test Sample Data'!J166&gt;0),'Test Sample Data'!J166,$B$1),"")</f>
        <v/>
      </c>
      <c r="K167" s="60" t="str">
        <f>IF(SUM('Test Sample Data'!K$3:K$98)&gt;10,IF(AND(ISNUMBER('Test Sample Data'!K166),'Test Sample Data'!K166&lt;$B$1, 'Test Sample Data'!K166&gt;0),'Test Sample Data'!K166,$B$1),"")</f>
        <v/>
      </c>
      <c r="L167" s="60" t="str">
        <f>IF(SUM('Test Sample Data'!L$3:L$98)&gt;10,IF(AND(ISNUMBER('Test Sample Data'!L166),'Test Sample Data'!L166&lt;$B$1, 'Test Sample Data'!L166&gt;0),'Test Sample Data'!L166,$B$1),"")</f>
        <v/>
      </c>
      <c r="M167" s="60" t="str">
        <f>IF(SUM('Test Sample Data'!M$3:M$98)&gt;10,IF(AND(ISNUMBER('Test Sample Data'!M166),'Test Sample Data'!M166&lt;$B$1, 'Test Sample Data'!M166&gt;0),'Test Sample Data'!M166,$B$1),"")</f>
        <v/>
      </c>
      <c r="N167" s="60" t="str">
        <f>'Gene Table'!D166</f>
        <v>NM_002485</v>
      </c>
      <c r="O167" s="57" t="s">
        <v>1813</v>
      </c>
      <c r="P167" s="60">
        <f>IF(SUM('Control Sample Data'!D$3:D$98)&gt;10,IF(AND(ISNUMBER('Control Sample Data'!D166),'Control Sample Data'!D166&lt;$B$1, 'Control Sample Data'!D166&gt;0),'Control Sample Data'!D166,$B$1),"")</f>
        <v>28.82</v>
      </c>
      <c r="Q167" s="60">
        <f>IF(SUM('Control Sample Data'!E$3:E$98)&gt;10,IF(AND(ISNUMBER('Control Sample Data'!E166),'Control Sample Data'!E166&lt;$B$1, 'Control Sample Data'!E166&gt;0),'Control Sample Data'!E166,$B$1),"")</f>
        <v>28.94</v>
      </c>
      <c r="R167" s="60">
        <f>IF(SUM('Control Sample Data'!F$3:F$98)&gt;10,IF(AND(ISNUMBER('Control Sample Data'!F166),'Control Sample Data'!F166&lt;$B$1, 'Control Sample Data'!F166&gt;0),'Control Sample Data'!F166,$B$1),"")</f>
        <v>29.06</v>
      </c>
      <c r="S167" s="60" t="str">
        <f>IF(SUM('Control Sample Data'!G$3:G$98)&gt;10,IF(AND(ISNUMBER('Control Sample Data'!G166),'Control Sample Data'!G166&lt;$B$1, 'Control Sample Data'!G166&gt;0),'Control Sample Data'!G166,$B$1),"")</f>
        <v/>
      </c>
      <c r="T167" s="60" t="str">
        <f>IF(SUM('Control Sample Data'!H$3:H$98)&gt;10,IF(AND(ISNUMBER('Control Sample Data'!H166),'Control Sample Data'!H166&lt;$B$1, 'Control Sample Data'!H166&gt;0),'Control Sample Data'!H166,$B$1),"")</f>
        <v/>
      </c>
      <c r="U167" s="60" t="str">
        <f>IF(SUM('Control Sample Data'!I$3:I$98)&gt;10,IF(AND(ISNUMBER('Control Sample Data'!I166),'Control Sample Data'!I166&lt;$B$1, 'Control Sample Data'!I166&gt;0),'Control Sample Data'!I166,$B$1),"")</f>
        <v/>
      </c>
      <c r="V167" s="60" t="str">
        <f>IF(SUM('Control Sample Data'!J$3:J$98)&gt;10,IF(AND(ISNUMBER('Control Sample Data'!J166),'Control Sample Data'!J166&lt;$B$1, 'Control Sample Data'!J166&gt;0),'Control Sample Data'!J166,$B$1),"")</f>
        <v/>
      </c>
      <c r="W167" s="60" t="str">
        <f>IF(SUM('Control Sample Data'!K$3:K$98)&gt;10,IF(AND(ISNUMBER('Control Sample Data'!K166),'Control Sample Data'!K166&lt;$B$1, 'Control Sample Data'!K166&gt;0),'Control Sample Data'!K166,$B$1),"")</f>
        <v/>
      </c>
      <c r="X167" s="60" t="str">
        <f>IF(SUM('Control Sample Data'!L$3:L$98)&gt;10,IF(AND(ISNUMBER('Control Sample Data'!L166),'Control Sample Data'!L166&lt;$B$1, 'Control Sample Data'!L166&gt;0),'Control Sample Data'!L166,$B$1),"")</f>
        <v/>
      </c>
      <c r="Y167" s="60" t="str">
        <f>IF(SUM('Control Sample Data'!M$3:M$98)&gt;10,IF(AND(ISNUMBER('Control Sample Data'!M166),'Control Sample Data'!M166&lt;$B$1, 'Control Sample Data'!M166&gt;0),'Control Sample Data'!M166,$B$1),"")</f>
        <v/>
      </c>
      <c r="AT167" s="74">
        <f t="shared" si="160"/>
        <v>3.2716666666666683</v>
      </c>
      <c r="AU167" s="74">
        <f t="shared" si="161"/>
        <v>3.1133333333333297</v>
      </c>
      <c r="AV167" s="74">
        <f t="shared" si="162"/>
        <v>3.1766666666666659</v>
      </c>
      <c r="AW167" s="74" t="str">
        <f t="shared" si="163"/>
        <v/>
      </c>
      <c r="AX167" s="74" t="str">
        <f t="shared" si="164"/>
        <v/>
      </c>
      <c r="AY167" s="74" t="str">
        <f t="shared" si="165"/>
        <v/>
      </c>
      <c r="AZ167" s="74" t="str">
        <f t="shared" si="166"/>
        <v/>
      </c>
      <c r="BA167" s="74" t="str">
        <f t="shared" si="167"/>
        <v/>
      </c>
      <c r="BB167" s="74" t="str">
        <f t="shared" si="168"/>
        <v/>
      </c>
      <c r="BC167" s="74" t="str">
        <f t="shared" si="169"/>
        <v/>
      </c>
      <c r="BD167" s="74">
        <f t="shared" si="172"/>
        <v>5.043333333333333</v>
      </c>
      <c r="BE167" s="74">
        <f t="shared" si="173"/>
        <v>4.6316666666666677</v>
      </c>
      <c r="BF167" s="74">
        <f t="shared" si="174"/>
        <v>4.6549999999999976</v>
      </c>
      <c r="BG167" s="74" t="str">
        <f t="shared" si="175"/>
        <v/>
      </c>
      <c r="BH167" s="74" t="str">
        <f t="shared" si="176"/>
        <v/>
      </c>
      <c r="BI167" s="74" t="str">
        <f t="shared" si="177"/>
        <v/>
      </c>
      <c r="BJ167" s="74" t="str">
        <f t="shared" si="178"/>
        <v/>
      </c>
      <c r="BK167" s="74" t="str">
        <f t="shared" si="179"/>
        <v/>
      </c>
      <c r="BL167" s="74" t="str">
        <f t="shared" si="180"/>
        <v/>
      </c>
      <c r="BM167" s="74" t="str">
        <f t="shared" si="181"/>
        <v/>
      </c>
      <c r="BN167" s="62">
        <f t="shared" si="170"/>
        <v>3.1872222222222213</v>
      </c>
      <c r="BO167" s="62">
        <f t="shared" si="171"/>
        <v>4.7766666666666664</v>
      </c>
      <c r="BP167" s="9">
        <f t="shared" si="140"/>
        <v>0.10354525393682708</v>
      </c>
      <c r="BQ167" s="9">
        <f t="shared" si="141"/>
        <v>0.11555620752642036</v>
      </c>
      <c r="BR167" s="9">
        <f t="shared" si="142"/>
        <v>0.1105931038974558</v>
      </c>
      <c r="BS167" s="9" t="str">
        <f t="shared" si="143"/>
        <v/>
      </c>
      <c r="BT167" s="9" t="str">
        <f t="shared" si="144"/>
        <v/>
      </c>
      <c r="BU167" s="9" t="str">
        <f t="shared" si="145"/>
        <v/>
      </c>
      <c r="BV167" s="9" t="str">
        <f t="shared" si="146"/>
        <v/>
      </c>
      <c r="BW167" s="9" t="str">
        <f t="shared" si="147"/>
        <v/>
      </c>
      <c r="BX167" s="9" t="str">
        <f t="shared" si="148"/>
        <v/>
      </c>
      <c r="BY167" s="9" t="str">
        <f t="shared" si="149"/>
        <v/>
      </c>
      <c r="BZ167" s="9">
        <f t="shared" si="150"/>
        <v>3.0325319734173156E-2</v>
      </c>
      <c r="CA167" s="9">
        <f t="shared" si="151"/>
        <v>4.0339397129763817E-2</v>
      </c>
      <c r="CB167" s="9">
        <f t="shared" si="152"/>
        <v>3.9692218204337243E-2</v>
      </c>
      <c r="CC167" s="9" t="str">
        <f t="shared" si="153"/>
        <v/>
      </c>
      <c r="CD167" s="9" t="str">
        <f t="shared" si="154"/>
        <v/>
      </c>
      <c r="CE167" s="9" t="str">
        <f t="shared" si="155"/>
        <v/>
      </c>
      <c r="CF167" s="9" t="str">
        <f t="shared" si="156"/>
        <v/>
      </c>
      <c r="CG167" s="9" t="str">
        <f t="shared" si="157"/>
        <v/>
      </c>
      <c r="CH167" s="9" t="str">
        <f t="shared" si="158"/>
        <v/>
      </c>
      <c r="CI167" s="9" t="str">
        <f t="shared" si="159"/>
        <v/>
      </c>
    </row>
    <row r="168" spans="1:87">
      <c r="A168" s="188"/>
      <c r="B168" s="57" t="str">
        <f>IF('Gene Table'!D167="","",'Gene Table'!D167)</f>
        <v>NM_002454</v>
      </c>
      <c r="C168" s="57" t="s">
        <v>1814</v>
      </c>
      <c r="D168" s="60">
        <f>IF(SUM('Test Sample Data'!D$3:D$98)&gt;10,IF(AND(ISNUMBER('Test Sample Data'!D167),'Test Sample Data'!D167&lt;$B$1, 'Test Sample Data'!D167&gt;0),'Test Sample Data'!D167,$B$1),"")</f>
        <v>28.92</v>
      </c>
      <c r="E168" s="60">
        <f>IF(SUM('Test Sample Data'!E$3:E$98)&gt;10,IF(AND(ISNUMBER('Test Sample Data'!E167),'Test Sample Data'!E167&lt;$B$1, 'Test Sample Data'!E167&gt;0),'Test Sample Data'!E167,$B$1),"")</f>
        <v>29.03</v>
      </c>
      <c r="F168" s="60">
        <f>IF(SUM('Test Sample Data'!F$3:F$98)&gt;10,IF(AND(ISNUMBER('Test Sample Data'!F167),'Test Sample Data'!F167&lt;$B$1, 'Test Sample Data'!F167&gt;0),'Test Sample Data'!F167,$B$1),"")</f>
        <v>28.99</v>
      </c>
      <c r="G168" s="60" t="str">
        <f>IF(SUM('Test Sample Data'!G$3:G$98)&gt;10,IF(AND(ISNUMBER('Test Sample Data'!G167),'Test Sample Data'!G167&lt;$B$1, 'Test Sample Data'!G167&gt;0),'Test Sample Data'!G167,$B$1),"")</f>
        <v/>
      </c>
      <c r="H168" s="60" t="str">
        <f>IF(SUM('Test Sample Data'!H$3:H$98)&gt;10,IF(AND(ISNUMBER('Test Sample Data'!H167),'Test Sample Data'!H167&lt;$B$1, 'Test Sample Data'!H167&gt;0),'Test Sample Data'!H167,$B$1),"")</f>
        <v/>
      </c>
      <c r="I168" s="60" t="str">
        <f>IF(SUM('Test Sample Data'!I$3:I$98)&gt;10,IF(AND(ISNUMBER('Test Sample Data'!I167),'Test Sample Data'!I167&lt;$B$1, 'Test Sample Data'!I167&gt;0),'Test Sample Data'!I167,$B$1),"")</f>
        <v/>
      </c>
      <c r="J168" s="60" t="str">
        <f>IF(SUM('Test Sample Data'!J$3:J$98)&gt;10,IF(AND(ISNUMBER('Test Sample Data'!J167),'Test Sample Data'!J167&lt;$B$1, 'Test Sample Data'!J167&gt;0),'Test Sample Data'!J167,$B$1),"")</f>
        <v/>
      </c>
      <c r="K168" s="60" t="str">
        <f>IF(SUM('Test Sample Data'!K$3:K$98)&gt;10,IF(AND(ISNUMBER('Test Sample Data'!K167),'Test Sample Data'!K167&lt;$B$1, 'Test Sample Data'!K167&gt;0),'Test Sample Data'!K167,$B$1),"")</f>
        <v/>
      </c>
      <c r="L168" s="60" t="str">
        <f>IF(SUM('Test Sample Data'!L$3:L$98)&gt;10,IF(AND(ISNUMBER('Test Sample Data'!L167),'Test Sample Data'!L167&lt;$B$1, 'Test Sample Data'!L167&gt;0),'Test Sample Data'!L167,$B$1),"")</f>
        <v/>
      </c>
      <c r="M168" s="60" t="str">
        <f>IF(SUM('Test Sample Data'!M$3:M$98)&gt;10,IF(AND(ISNUMBER('Test Sample Data'!M167),'Test Sample Data'!M167&lt;$B$1, 'Test Sample Data'!M167&gt;0),'Test Sample Data'!M167,$B$1),"")</f>
        <v/>
      </c>
      <c r="N168" s="60" t="str">
        <f>'Gene Table'!D167</f>
        <v>NM_002454</v>
      </c>
      <c r="O168" s="57" t="s">
        <v>1814</v>
      </c>
      <c r="P168" s="60">
        <f>IF(SUM('Control Sample Data'!D$3:D$98)&gt;10,IF(AND(ISNUMBER('Control Sample Data'!D167),'Control Sample Data'!D167&lt;$B$1, 'Control Sample Data'!D167&gt;0),'Control Sample Data'!D167,$B$1),"")</f>
        <v>29.1</v>
      </c>
      <c r="Q168" s="60">
        <f>IF(SUM('Control Sample Data'!E$3:E$98)&gt;10,IF(AND(ISNUMBER('Control Sample Data'!E167),'Control Sample Data'!E167&lt;$B$1, 'Control Sample Data'!E167&gt;0),'Control Sample Data'!E167,$B$1),"")</f>
        <v>29.08</v>
      </c>
      <c r="R168" s="60">
        <f>IF(SUM('Control Sample Data'!F$3:F$98)&gt;10,IF(AND(ISNUMBER('Control Sample Data'!F167),'Control Sample Data'!F167&lt;$B$1, 'Control Sample Data'!F167&gt;0),'Control Sample Data'!F167,$B$1),"")</f>
        <v>29.29</v>
      </c>
      <c r="S168" s="60" t="str">
        <f>IF(SUM('Control Sample Data'!G$3:G$98)&gt;10,IF(AND(ISNUMBER('Control Sample Data'!G167),'Control Sample Data'!G167&lt;$B$1, 'Control Sample Data'!G167&gt;0),'Control Sample Data'!G167,$B$1),"")</f>
        <v/>
      </c>
      <c r="T168" s="60" t="str">
        <f>IF(SUM('Control Sample Data'!H$3:H$98)&gt;10,IF(AND(ISNUMBER('Control Sample Data'!H167),'Control Sample Data'!H167&lt;$B$1, 'Control Sample Data'!H167&gt;0),'Control Sample Data'!H167,$B$1),"")</f>
        <v/>
      </c>
      <c r="U168" s="60" t="str">
        <f>IF(SUM('Control Sample Data'!I$3:I$98)&gt;10,IF(AND(ISNUMBER('Control Sample Data'!I167),'Control Sample Data'!I167&lt;$B$1, 'Control Sample Data'!I167&gt;0),'Control Sample Data'!I167,$B$1),"")</f>
        <v/>
      </c>
      <c r="V168" s="60" t="str">
        <f>IF(SUM('Control Sample Data'!J$3:J$98)&gt;10,IF(AND(ISNUMBER('Control Sample Data'!J167),'Control Sample Data'!J167&lt;$B$1, 'Control Sample Data'!J167&gt;0),'Control Sample Data'!J167,$B$1),"")</f>
        <v/>
      </c>
      <c r="W168" s="60" t="str">
        <f>IF(SUM('Control Sample Data'!K$3:K$98)&gt;10,IF(AND(ISNUMBER('Control Sample Data'!K167),'Control Sample Data'!K167&lt;$B$1, 'Control Sample Data'!K167&gt;0),'Control Sample Data'!K167,$B$1),"")</f>
        <v/>
      </c>
      <c r="X168" s="60" t="str">
        <f>IF(SUM('Control Sample Data'!L$3:L$98)&gt;10,IF(AND(ISNUMBER('Control Sample Data'!L167),'Control Sample Data'!L167&lt;$B$1, 'Control Sample Data'!L167&gt;0),'Control Sample Data'!L167,$B$1),"")</f>
        <v/>
      </c>
      <c r="Y168" s="60" t="str">
        <f>IF(SUM('Control Sample Data'!M$3:M$98)&gt;10,IF(AND(ISNUMBER('Control Sample Data'!M167),'Control Sample Data'!M167&lt;$B$1, 'Control Sample Data'!M167&gt;0),'Control Sample Data'!M167,$B$1),"")</f>
        <v/>
      </c>
      <c r="AT168" s="74">
        <f t="shared" si="160"/>
        <v>5.4016666666666708</v>
      </c>
      <c r="AU168" s="74">
        <f t="shared" si="161"/>
        <v>5.423333333333332</v>
      </c>
      <c r="AV168" s="74">
        <f t="shared" si="162"/>
        <v>5.3666666666666636</v>
      </c>
      <c r="AW168" s="74" t="str">
        <f t="shared" si="163"/>
        <v/>
      </c>
      <c r="AX168" s="74" t="str">
        <f t="shared" si="164"/>
        <v/>
      </c>
      <c r="AY168" s="74" t="str">
        <f t="shared" si="165"/>
        <v/>
      </c>
      <c r="AZ168" s="74" t="str">
        <f t="shared" si="166"/>
        <v/>
      </c>
      <c r="BA168" s="74" t="str">
        <f t="shared" si="167"/>
        <v/>
      </c>
      <c r="BB168" s="74" t="str">
        <f t="shared" si="168"/>
        <v/>
      </c>
      <c r="BC168" s="74" t="str">
        <f t="shared" si="169"/>
        <v/>
      </c>
      <c r="BD168" s="74">
        <f t="shared" si="172"/>
        <v>5.3233333333333341</v>
      </c>
      <c r="BE168" s="74">
        <f t="shared" si="173"/>
        <v>4.7716666666666647</v>
      </c>
      <c r="BF168" s="74">
        <f t="shared" si="174"/>
        <v>4.884999999999998</v>
      </c>
      <c r="BG168" s="74" t="str">
        <f t="shared" si="175"/>
        <v/>
      </c>
      <c r="BH168" s="74" t="str">
        <f t="shared" si="176"/>
        <v/>
      </c>
      <c r="BI168" s="74" t="str">
        <f t="shared" si="177"/>
        <v/>
      </c>
      <c r="BJ168" s="74" t="str">
        <f t="shared" si="178"/>
        <v/>
      </c>
      <c r="BK168" s="74" t="str">
        <f t="shared" si="179"/>
        <v/>
      </c>
      <c r="BL168" s="74" t="str">
        <f t="shared" si="180"/>
        <v/>
      </c>
      <c r="BM168" s="74" t="str">
        <f t="shared" si="181"/>
        <v/>
      </c>
      <c r="BN168" s="62">
        <f t="shared" si="170"/>
        <v>5.3972222222222221</v>
      </c>
      <c r="BO168" s="62">
        <f t="shared" si="171"/>
        <v>4.9933333333333323</v>
      </c>
      <c r="BP168" s="9">
        <f t="shared" si="140"/>
        <v>2.3655727392365527E-2</v>
      </c>
      <c r="BQ168" s="9">
        <f t="shared" si="141"/>
        <v>2.3303115632037165E-2</v>
      </c>
      <c r="BR168" s="9">
        <f t="shared" si="142"/>
        <v>2.4236636903652159E-2</v>
      </c>
      <c r="BS168" s="9" t="str">
        <f t="shared" si="143"/>
        <v/>
      </c>
      <c r="BT168" s="9" t="str">
        <f t="shared" si="144"/>
        <v/>
      </c>
      <c r="BU168" s="9" t="str">
        <f t="shared" si="145"/>
        <v/>
      </c>
      <c r="BV168" s="9" t="str">
        <f t="shared" si="146"/>
        <v/>
      </c>
      <c r="BW168" s="9" t="str">
        <f t="shared" si="147"/>
        <v/>
      </c>
      <c r="BX168" s="9" t="str">
        <f t="shared" si="148"/>
        <v/>
      </c>
      <c r="BY168" s="9" t="str">
        <f t="shared" si="149"/>
        <v/>
      </c>
      <c r="BZ168" s="9">
        <f t="shared" si="150"/>
        <v>2.497566092883206E-2</v>
      </c>
      <c r="CA168" s="9">
        <f t="shared" si="151"/>
        <v>3.6608775609206841E-2</v>
      </c>
      <c r="CB168" s="9">
        <f t="shared" si="152"/>
        <v>3.3842970172685193E-2</v>
      </c>
      <c r="CC168" s="9" t="str">
        <f t="shared" si="153"/>
        <v/>
      </c>
      <c r="CD168" s="9" t="str">
        <f t="shared" si="154"/>
        <v/>
      </c>
      <c r="CE168" s="9" t="str">
        <f t="shared" si="155"/>
        <v/>
      </c>
      <c r="CF168" s="9" t="str">
        <f t="shared" si="156"/>
        <v/>
      </c>
      <c r="CG168" s="9" t="str">
        <f t="shared" si="157"/>
        <v/>
      </c>
      <c r="CH168" s="9" t="str">
        <f t="shared" si="158"/>
        <v/>
      </c>
      <c r="CI168" s="9" t="str">
        <f t="shared" si="159"/>
        <v/>
      </c>
    </row>
    <row r="169" spans="1:87">
      <c r="A169" s="188"/>
      <c r="B169" s="57" t="str">
        <f>IF('Gene Table'!D168="","",'Gene Table'!D168)</f>
        <v>NM_019899</v>
      </c>
      <c r="C169" s="57" t="s">
        <v>1815</v>
      </c>
      <c r="D169" s="60">
        <f>IF(SUM('Test Sample Data'!D$3:D$98)&gt;10,IF(AND(ISNUMBER('Test Sample Data'!D168),'Test Sample Data'!D168&lt;$B$1, 'Test Sample Data'!D168&gt;0),'Test Sample Data'!D168,$B$1),"")</f>
        <v>31.31</v>
      </c>
      <c r="E169" s="60">
        <f>IF(SUM('Test Sample Data'!E$3:E$98)&gt;10,IF(AND(ISNUMBER('Test Sample Data'!E168),'Test Sample Data'!E168&lt;$B$1, 'Test Sample Data'!E168&gt;0),'Test Sample Data'!E168,$B$1),"")</f>
        <v>31.1</v>
      </c>
      <c r="F169" s="60">
        <f>IF(SUM('Test Sample Data'!F$3:F$98)&gt;10,IF(AND(ISNUMBER('Test Sample Data'!F168),'Test Sample Data'!F168&lt;$B$1, 'Test Sample Data'!F168&gt;0),'Test Sample Data'!F168,$B$1),"")</f>
        <v>31.41</v>
      </c>
      <c r="G169" s="60" t="str">
        <f>IF(SUM('Test Sample Data'!G$3:G$98)&gt;10,IF(AND(ISNUMBER('Test Sample Data'!G168),'Test Sample Data'!G168&lt;$B$1, 'Test Sample Data'!G168&gt;0),'Test Sample Data'!G168,$B$1),"")</f>
        <v/>
      </c>
      <c r="H169" s="60" t="str">
        <f>IF(SUM('Test Sample Data'!H$3:H$98)&gt;10,IF(AND(ISNUMBER('Test Sample Data'!H168),'Test Sample Data'!H168&lt;$B$1, 'Test Sample Data'!H168&gt;0),'Test Sample Data'!H168,$B$1),"")</f>
        <v/>
      </c>
      <c r="I169" s="60" t="str">
        <f>IF(SUM('Test Sample Data'!I$3:I$98)&gt;10,IF(AND(ISNUMBER('Test Sample Data'!I168),'Test Sample Data'!I168&lt;$B$1, 'Test Sample Data'!I168&gt;0),'Test Sample Data'!I168,$B$1),"")</f>
        <v/>
      </c>
      <c r="J169" s="60" t="str">
        <f>IF(SUM('Test Sample Data'!J$3:J$98)&gt;10,IF(AND(ISNUMBER('Test Sample Data'!J168),'Test Sample Data'!J168&lt;$B$1, 'Test Sample Data'!J168&gt;0),'Test Sample Data'!J168,$B$1),"")</f>
        <v/>
      </c>
      <c r="K169" s="60" t="str">
        <f>IF(SUM('Test Sample Data'!K$3:K$98)&gt;10,IF(AND(ISNUMBER('Test Sample Data'!K168),'Test Sample Data'!K168&lt;$B$1, 'Test Sample Data'!K168&gt;0),'Test Sample Data'!K168,$B$1),"")</f>
        <v/>
      </c>
      <c r="L169" s="60" t="str">
        <f>IF(SUM('Test Sample Data'!L$3:L$98)&gt;10,IF(AND(ISNUMBER('Test Sample Data'!L168),'Test Sample Data'!L168&lt;$B$1, 'Test Sample Data'!L168&gt;0),'Test Sample Data'!L168,$B$1),"")</f>
        <v/>
      </c>
      <c r="M169" s="60" t="str">
        <f>IF(SUM('Test Sample Data'!M$3:M$98)&gt;10,IF(AND(ISNUMBER('Test Sample Data'!M168),'Test Sample Data'!M168&lt;$B$1, 'Test Sample Data'!M168&gt;0),'Test Sample Data'!M168,$B$1),"")</f>
        <v/>
      </c>
      <c r="N169" s="60" t="str">
        <f>'Gene Table'!D168</f>
        <v>NM_019899</v>
      </c>
      <c r="O169" s="57" t="s">
        <v>1815</v>
      </c>
      <c r="P169" s="60">
        <f>IF(SUM('Control Sample Data'!D$3:D$98)&gt;10,IF(AND(ISNUMBER('Control Sample Data'!D168),'Control Sample Data'!D168&lt;$B$1, 'Control Sample Data'!D168&gt;0),'Control Sample Data'!D168,$B$1),"")</f>
        <v>30.85</v>
      </c>
      <c r="Q169" s="60">
        <f>IF(SUM('Control Sample Data'!E$3:E$98)&gt;10,IF(AND(ISNUMBER('Control Sample Data'!E168),'Control Sample Data'!E168&lt;$B$1, 'Control Sample Data'!E168&gt;0),'Control Sample Data'!E168,$B$1),"")</f>
        <v>30.58</v>
      </c>
      <c r="R169" s="60">
        <f>IF(SUM('Control Sample Data'!F$3:F$98)&gt;10,IF(AND(ISNUMBER('Control Sample Data'!F168),'Control Sample Data'!F168&lt;$B$1, 'Control Sample Data'!F168&gt;0),'Control Sample Data'!F168,$B$1),"")</f>
        <v>31.03</v>
      </c>
      <c r="S169" s="60" t="str">
        <f>IF(SUM('Control Sample Data'!G$3:G$98)&gt;10,IF(AND(ISNUMBER('Control Sample Data'!G168),'Control Sample Data'!G168&lt;$B$1, 'Control Sample Data'!G168&gt;0),'Control Sample Data'!G168,$B$1),"")</f>
        <v/>
      </c>
      <c r="T169" s="60" t="str">
        <f>IF(SUM('Control Sample Data'!H$3:H$98)&gt;10,IF(AND(ISNUMBER('Control Sample Data'!H168),'Control Sample Data'!H168&lt;$B$1, 'Control Sample Data'!H168&gt;0),'Control Sample Data'!H168,$B$1),"")</f>
        <v/>
      </c>
      <c r="U169" s="60" t="str">
        <f>IF(SUM('Control Sample Data'!I$3:I$98)&gt;10,IF(AND(ISNUMBER('Control Sample Data'!I168),'Control Sample Data'!I168&lt;$B$1, 'Control Sample Data'!I168&gt;0),'Control Sample Data'!I168,$B$1),"")</f>
        <v/>
      </c>
      <c r="V169" s="60" t="str">
        <f>IF(SUM('Control Sample Data'!J$3:J$98)&gt;10,IF(AND(ISNUMBER('Control Sample Data'!J168),'Control Sample Data'!J168&lt;$B$1, 'Control Sample Data'!J168&gt;0),'Control Sample Data'!J168,$B$1),"")</f>
        <v/>
      </c>
      <c r="W169" s="60" t="str">
        <f>IF(SUM('Control Sample Data'!K$3:K$98)&gt;10,IF(AND(ISNUMBER('Control Sample Data'!K168),'Control Sample Data'!K168&lt;$B$1, 'Control Sample Data'!K168&gt;0),'Control Sample Data'!K168,$B$1),"")</f>
        <v/>
      </c>
      <c r="X169" s="60" t="str">
        <f>IF(SUM('Control Sample Data'!L$3:L$98)&gt;10,IF(AND(ISNUMBER('Control Sample Data'!L168),'Control Sample Data'!L168&lt;$B$1, 'Control Sample Data'!L168&gt;0),'Control Sample Data'!L168,$B$1),"")</f>
        <v/>
      </c>
      <c r="Y169" s="60" t="str">
        <f>IF(SUM('Control Sample Data'!M$3:M$98)&gt;10,IF(AND(ISNUMBER('Control Sample Data'!M168),'Control Sample Data'!M168&lt;$B$1, 'Control Sample Data'!M168&gt;0),'Control Sample Data'!M168,$B$1),"")</f>
        <v/>
      </c>
      <c r="AT169" s="74">
        <f t="shared" si="160"/>
        <v>7.7916666666666679</v>
      </c>
      <c r="AU169" s="74">
        <f t="shared" si="161"/>
        <v>7.4933333333333323</v>
      </c>
      <c r="AV169" s="74">
        <f t="shared" si="162"/>
        <v>7.7866666666666653</v>
      </c>
      <c r="AW169" s="74" t="str">
        <f t="shared" si="163"/>
        <v/>
      </c>
      <c r="AX169" s="74" t="str">
        <f t="shared" si="164"/>
        <v/>
      </c>
      <c r="AY169" s="74" t="str">
        <f t="shared" si="165"/>
        <v/>
      </c>
      <c r="AZ169" s="74" t="str">
        <f t="shared" si="166"/>
        <v/>
      </c>
      <c r="BA169" s="74" t="str">
        <f t="shared" si="167"/>
        <v/>
      </c>
      <c r="BB169" s="74" t="str">
        <f t="shared" si="168"/>
        <v/>
      </c>
      <c r="BC169" s="74" t="str">
        <f t="shared" si="169"/>
        <v/>
      </c>
      <c r="BD169" s="74">
        <f t="shared" si="172"/>
        <v>7.0733333333333341</v>
      </c>
      <c r="BE169" s="74">
        <f t="shared" si="173"/>
        <v>6.2716666666666647</v>
      </c>
      <c r="BF169" s="74">
        <f t="shared" si="174"/>
        <v>6.625</v>
      </c>
      <c r="BG169" s="74" t="str">
        <f t="shared" si="175"/>
        <v/>
      </c>
      <c r="BH169" s="74" t="str">
        <f t="shared" si="176"/>
        <v/>
      </c>
      <c r="BI169" s="74" t="str">
        <f t="shared" si="177"/>
        <v/>
      </c>
      <c r="BJ169" s="74" t="str">
        <f t="shared" si="178"/>
        <v/>
      </c>
      <c r="BK169" s="74" t="str">
        <f t="shared" si="179"/>
        <v/>
      </c>
      <c r="BL169" s="74" t="str">
        <f t="shared" si="180"/>
        <v/>
      </c>
      <c r="BM169" s="74" t="str">
        <f t="shared" si="181"/>
        <v/>
      </c>
      <c r="BN169" s="62">
        <f t="shared" si="170"/>
        <v>7.6905555555555551</v>
      </c>
      <c r="BO169" s="62">
        <f t="shared" si="171"/>
        <v>6.6566666666666663</v>
      </c>
      <c r="BP169" s="9">
        <f t="shared" si="140"/>
        <v>4.5130964721573153E-3</v>
      </c>
      <c r="BQ169" s="9">
        <f t="shared" si="141"/>
        <v>5.5498583559725652E-3</v>
      </c>
      <c r="BR169" s="9">
        <f t="shared" si="142"/>
        <v>4.5287648081077762E-3</v>
      </c>
      <c r="BS169" s="9" t="str">
        <f t="shared" si="143"/>
        <v/>
      </c>
      <c r="BT169" s="9" t="str">
        <f t="shared" si="144"/>
        <v/>
      </c>
      <c r="BU169" s="9" t="str">
        <f t="shared" si="145"/>
        <v/>
      </c>
      <c r="BV169" s="9" t="str">
        <f t="shared" si="146"/>
        <v/>
      </c>
      <c r="BW169" s="9" t="str">
        <f t="shared" si="147"/>
        <v/>
      </c>
      <c r="BX169" s="9" t="str">
        <f t="shared" si="148"/>
        <v/>
      </c>
      <c r="BY169" s="9" t="str">
        <f t="shared" si="149"/>
        <v/>
      </c>
      <c r="BZ169" s="9">
        <f t="shared" si="150"/>
        <v>7.4253084196156368E-3</v>
      </c>
      <c r="CA169" s="9">
        <f t="shared" si="151"/>
        <v>1.2943156742103416E-2</v>
      </c>
      <c r="CB169" s="9">
        <f t="shared" si="152"/>
        <v>1.0131559020711013E-2</v>
      </c>
      <c r="CC169" s="9" t="str">
        <f t="shared" si="153"/>
        <v/>
      </c>
      <c r="CD169" s="9" t="str">
        <f t="shared" si="154"/>
        <v/>
      </c>
      <c r="CE169" s="9" t="str">
        <f t="shared" si="155"/>
        <v/>
      </c>
      <c r="CF169" s="9" t="str">
        <f t="shared" si="156"/>
        <v/>
      </c>
      <c r="CG169" s="9" t="str">
        <f t="shared" si="157"/>
        <v/>
      </c>
      <c r="CH169" s="9" t="str">
        <f t="shared" si="158"/>
        <v/>
      </c>
      <c r="CI169" s="9" t="str">
        <f t="shared" si="159"/>
        <v/>
      </c>
    </row>
    <row r="170" spans="1:87">
      <c r="A170" s="188"/>
      <c r="B170" s="57" t="str">
        <f>IF('Gene Table'!D169="","",'Gene Table'!D169)</f>
        <v>NM_005590</v>
      </c>
      <c r="C170" s="57" t="s">
        <v>1816</v>
      </c>
      <c r="D170" s="60">
        <f>IF(SUM('Test Sample Data'!D$3:D$98)&gt;10,IF(AND(ISNUMBER('Test Sample Data'!D169),'Test Sample Data'!D169&lt;$B$1, 'Test Sample Data'!D169&gt;0),'Test Sample Data'!D169,$B$1),"")</f>
        <v>24.06</v>
      </c>
      <c r="E170" s="60">
        <f>IF(SUM('Test Sample Data'!E$3:E$98)&gt;10,IF(AND(ISNUMBER('Test Sample Data'!E169),'Test Sample Data'!E169&lt;$B$1, 'Test Sample Data'!E169&gt;0),'Test Sample Data'!E169,$B$1),"")</f>
        <v>24.15</v>
      </c>
      <c r="F170" s="60">
        <f>IF(SUM('Test Sample Data'!F$3:F$98)&gt;10,IF(AND(ISNUMBER('Test Sample Data'!F169),'Test Sample Data'!F169&lt;$B$1, 'Test Sample Data'!F169&gt;0),'Test Sample Data'!F169,$B$1),"")</f>
        <v>24.13</v>
      </c>
      <c r="G170" s="60" t="str">
        <f>IF(SUM('Test Sample Data'!G$3:G$98)&gt;10,IF(AND(ISNUMBER('Test Sample Data'!G169),'Test Sample Data'!G169&lt;$B$1, 'Test Sample Data'!G169&gt;0),'Test Sample Data'!G169,$B$1),"")</f>
        <v/>
      </c>
      <c r="H170" s="60" t="str">
        <f>IF(SUM('Test Sample Data'!H$3:H$98)&gt;10,IF(AND(ISNUMBER('Test Sample Data'!H169),'Test Sample Data'!H169&lt;$B$1, 'Test Sample Data'!H169&gt;0),'Test Sample Data'!H169,$B$1),"")</f>
        <v/>
      </c>
      <c r="I170" s="60" t="str">
        <f>IF(SUM('Test Sample Data'!I$3:I$98)&gt;10,IF(AND(ISNUMBER('Test Sample Data'!I169),'Test Sample Data'!I169&lt;$B$1, 'Test Sample Data'!I169&gt;0),'Test Sample Data'!I169,$B$1),"")</f>
        <v/>
      </c>
      <c r="J170" s="60" t="str">
        <f>IF(SUM('Test Sample Data'!J$3:J$98)&gt;10,IF(AND(ISNUMBER('Test Sample Data'!J169),'Test Sample Data'!J169&lt;$B$1, 'Test Sample Data'!J169&gt;0),'Test Sample Data'!J169,$B$1),"")</f>
        <v/>
      </c>
      <c r="K170" s="60" t="str">
        <f>IF(SUM('Test Sample Data'!K$3:K$98)&gt;10,IF(AND(ISNUMBER('Test Sample Data'!K169),'Test Sample Data'!K169&lt;$B$1, 'Test Sample Data'!K169&gt;0),'Test Sample Data'!K169,$B$1),"")</f>
        <v/>
      </c>
      <c r="L170" s="60" t="str">
        <f>IF(SUM('Test Sample Data'!L$3:L$98)&gt;10,IF(AND(ISNUMBER('Test Sample Data'!L169),'Test Sample Data'!L169&lt;$B$1, 'Test Sample Data'!L169&gt;0),'Test Sample Data'!L169,$B$1),"")</f>
        <v/>
      </c>
      <c r="M170" s="60" t="str">
        <f>IF(SUM('Test Sample Data'!M$3:M$98)&gt;10,IF(AND(ISNUMBER('Test Sample Data'!M169),'Test Sample Data'!M169&lt;$B$1, 'Test Sample Data'!M169&gt;0),'Test Sample Data'!M169,$B$1),"")</f>
        <v/>
      </c>
      <c r="N170" s="60" t="str">
        <f>'Gene Table'!D169</f>
        <v>NM_005590</v>
      </c>
      <c r="O170" s="57" t="s">
        <v>1816</v>
      </c>
      <c r="P170" s="60">
        <f>IF(SUM('Control Sample Data'!D$3:D$98)&gt;10,IF(AND(ISNUMBER('Control Sample Data'!D169),'Control Sample Data'!D169&lt;$B$1, 'Control Sample Data'!D169&gt;0),'Control Sample Data'!D169,$B$1),"")</f>
        <v>35</v>
      </c>
      <c r="Q170" s="60">
        <f>IF(SUM('Control Sample Data'!E$3:E$98)&gt;10,IF(AND(ISNUMBER('Control Sample Data'!E169),'Control Sample Data'!E169&lt;$B$1, 'Control Sample Data'!E169&gt;0),'Control Sample Data'!E169,$B$1),"")</f>
        <v>35</v>
      </c>
      <c r="R170" s="60">
        <f>IF(SUM('Control Sample Data'!F$3:F$98)&gt;10,IF(AND(ISNUMBER('Control Sample Data'!F169),'Control Sample Data'!F169&lt;$B$1, 'Control Sample Data'!F169&gt;0),'Control Sample Data'!F169,$B$1),"")</f>
        <v>35</v>
      </c>
      <c r="S170" s="60" t="str">
        <f>IF(SUM('Control Sample Data'!G$3:G$98)&gt;10,IF(AND(ISNUMBER('Control Sample Data'!G169),'Control Sample Data'!G169&lt;$B$1, 'Control Sample Data'!G169&gt;0),'Control Sample Data'!G169,$B$1),"")</f>
        <v/>
      </c>
      <c r="T170" s="60" t="str">
        <f>IF(SUM('Control Sample Data'!H$3:H$98)&gt;10,IF(AND(ISNUMBER('Control Sample Data'!H169),'Control Sample Data'!H169&lt;$B$1, 'Control Sample Data'!H169&gt;0),'Control Sample Data'!H169,$B$1),"")</f>
        <v/>
      </c>
      <c r="U170" s="60" t="str">
        <f>IF(SUM('Control Sample Data'!I$3:I$98)&gt;10,IF(AND(ISNUMBER('Control Sample Data'!I169),'Control Sample Data'!I169&lt;$B$1, 'Control Sample Data'!I169&gt;0),'Control Sample Data'!I169,$B$1),"")</f>
        <v/>
      </c>
      <c r="V170" s="60" t="str">
        <f>IF(SUM('Control Sample Data'!J$3:J$98)&gt;10,IF(AND(ISNUMBER('Control Sample Data'!J169),'Control Sample Data'!J169&lt;$B$1, 'Control Sample Data'!J169&gt;0),'Control Sample Data'!J169,$B$1),"")</f>
        <v/>
      </c>
      <c r="W170" s="60" t="str">
        <f>IF(SUM('Control Sample Data'!K$3:K$98)&gt;10,IF(AND(ISNUMBER('Control Sample Data'!K169),'Control Sample Data'!K169&lt;$B$1, 'Control Sample Data'!K169&gt;0),'Control Sample Data'!K169,$B$1),"")</f>
        <v/>
      </c>
      <c r="X170" s="60" t="str">
        <f>IF(SUM('Control Sample Data'!L$3:L$98)&gt;10,IF(AND(ISNUMBER('Control Sample Data'!L169),'Control Sample Data'!L169&lt;$B$1, 'Control Sample Data'!L169&gt;0),'Control Sample Data'!L169,$B$1),"")</f>
        <v/>
      </c>
      <c r="Y170" s="60" t="str">
        <f>IF(SUM('Control Sample Data'!M$3:M$98)&gt;10,IF(AND(ISNUMBER('Control Sample Data'!M169),'Control Sample Data'!M169&lt;$B$1, 'Control Sample Data'!M169&gt;0),'Control Sample Data'!M169,$B$1),"")</f>
        <v/>
      </c>
      <c r="AT170" s="74">
        <f t="shared" si="160"/>
        <v>0.54166666666666785</v>
      </c>
      <c r="AU170" s="74">
        <f t="shared" si="161"/>
        <v>0.54333333333332945</v>
      </c>
      <c r="AV170" s="74">
        <f t="shared" si="162"/>
        <v>0.50666666666666416</v>
      </c>
      <c r="AW170" s="74" t="str">
        <f t="shared" si="163"/>
        <v/>
      </c>
      <c r="AX170" s="74" t="str">
        <f t="shared" si="164"/>
        <v/>
      </c>
      <c r="AY170" s="74" t="str">
        <f t="shared" si="165"/>
        <v/>
      </c>
      <c r="AZ170" s="74" t="str">
        <f t="shared" si="166"/>
        <v/>
      </c>
      <c r="BA170" s="74" t="str">
        <f t="shared" si="167"/>
        <v/>
      </c>
      <c r="BB170" s="74" t="str">
        <f t="shared" si="168"/>
        <v/>
      </c>
      <c r="BC170" s="74" t="str">
        <f t="shared" si="169"/>
        <v/>
      </c>
      <c r="BD170" s="74">
        <f t="shared" si="172"/>
        <v>11.223333333333333</v>
      </c>
      <c r="BE170" s="74">
        <f t="shared" si="173"/>
        <v>10.691666666666666</v>
      </c>
      <c r="BF170" s="74">
        <f t="shared" si="174"/>
        <v>10.594999999999999</v>
      </c>
      <c r="BG170" s="74" t="str">
        <f t="shared" si="175"/>
        <v/>
      </c>
      <c r="BH170" s="74" t="str">
        <f t="shared" si="176"/>
        <v/>
      </c>
      <c r="BI170" s="74" t="str">
        <f t="shared" si="177"/>
        <v/>
      </c>
      <c r="BJ170" s="74" t="str">
        <f t="shared" si="178"/>
        <v/>
      </c>
      <c r="BK170" s="74" t="str">
        <f t="shared" si="179"/>
        <v/>
      </c>
      <c r="BL170" s="74" t="str">
        <f t="shared" si="180"/>
        <v/>
      </c>
      <c r="BM170" s="74" t="str">
        <f t="shared" si="181"/>
        <v/>
      </c>
      <c r="BN170" s="62">
        <f t="shared" si="170"/>
        <v>0.53055555555555378</v>
      </c>
      <c r="BO170" s="62">
        <f t="shared" si="171"/>
        <v>10.836666666666666</v>
      </c>
      <c r="BP170" s="9">
        <f t="shared" si="140"/>
        <v>0.68697682372904401</v>
      </c>
      <c r="BQ170" s="9">
        <f t="shared" si="141"/>
        <v>0.68618365522189173</v>
      </c>
      <c r="BR170" s="9">
        <f t="shared" si="142"/>
        <v>0.70384679201699596</v>
      </c>
      <c r="BS170" s="9" t="str">
        <f t="shared" si="143"/>
        <v/>
      </c>
      <c r="BT170" s="9" t="str">
        <f t="shared" si="144"/>
        <v/>
      </c>
      <c r="BU170" s="9" t="str">
        <f t="shared" si="145"/>
        <v/>
      </c>
      <c r="BV170" s="9" t="str">
        <f t="shared" si="146"/>
        <v/>
      </c>
      <c r="BW170" s="9" t="str">
        <f t="shared" si="147"/>
        <v/>
      </c>
      <c r="BX170" s="9" t="str">
        <f t="shared" si="148"/>
        <v/>
      </c>
      <c r="BY170" s="9" t="str">
        <f t="shared" si="149"/>
        <v/>
      </c>
      <c r="BZ170" s="9">
        <f t="shared" si="150"/>
        <v>4.1825391551291829E-4</v>
      </c>
      <c r="CA170" s="9">
        <f t="shared" si="151"/>
        <v>6.0462712909054722E-4</v>
      </c>
      <c r="CB170" s="9">
        <f t="shared" si="152"/>
        <v>6.4652778827900342E-4</v>
      </c>
      <c r="CC170" s="9" t="str">
        <f t="shared" si="153"/>
        <v/>
      </c>
      <c r="CD170" s="9" t="str">
        <f t="shared" si="154"/>
        <v/>
      </c>
      <c r="CE170" s="9" t="str">
        <f t="shared" si="155"/>
        <v/>
      </c>
      <c r="CF170" s="9" t="str">
        <f t="shared" si="156"/>
        <v/>
      </c>
      <c r="CG170" s="9" t="str">
        <f t="shared" si="157"/>
        <v/>
      </c>
      <c r="CH170" s="9" t="str">
        <f t="shared" si="158"/>
        <v/>
      </c>
      <c r="CI170" s="9" t="str">
        <f t="shared" si="159"/>
        <v/>
      </c>
    </row>
    <row r="171" spans="1:87">
      <c r="A171" s="188"/>
      <c r="B171" s="57" t="str">
        <f>IF('Gene Table'!D170="","",'Gene Table'!D170)</f>
        <v>NM_000250</v>
      </c>
      <c r="C171" s="57" t="s">
        <v>1817</v>
      </c>
      <c r="D171" s="60">
        <f>IF(SUM('Test Sample Data'!D$3:D$98)&gt;10,IF(AND(ISNUMBER('Test Sample Data'!D170),'Test Sample Data'!D170&lt;$B$1, 'Test Sample Data'!D170&gt;0),'Test Sample Data'!D170,$B$1),"")</f>
        <v>24.81</v>
      </c>
      <c r="E171" s="60">
        <f>IF(SUM('Test Sample Data'!E$3:E$98)&gt;10,IF(AND(ISNUMBER('Test Sample Data'!E170),'Test Sample Data'!E170&lt;$B$1, 'Test Sample Data'!E170&gt;0),'Test Sample Data'!E170,$B$1),"")</f>
        <v>24.99</v>
      </c>
      <c r="F171" s="60">
        <f>IF(SUM('Test Sample Data'!F$3:F$98)&gt;10,IF(AND(ISNUMBER('Test Sample Data'!F170),'Test Sample Data'!F170&lt;$B$1, 'Test Sample Data'!F170&gt;0),'Test Sample Data'!F170,$B$1),"")</f>
        <v>25</v>
      </c>
      <c r="G171" s="60" t="str">
        <f>IF(SUM('Test Sample Data'!G$3:G$98)&gt;10,IF(AND(ISNUMBER('Test Sample Data'!G170),'Test Sample Data'!G170&lt;$B$1, 'Test Sample Data'!G170&gt;0),'Test Sample Data'!G170,$B$1),"")</f>
        <v/>
      </c>
      <c r="H171" s="60" t="str">
        <f>IF(SUM('Test Sample Data'!H$3:H$98)&gt;10,IF(AND(ISNUMBER('Test Sample Data'!H170),'Test Sample Data'!H170&lt;$B$1, 'Test Sample Data'!H170&gt;0),'Test Sample Data'!H170,$B$1),"")</f>
        <v/>
      </c>
      <c r="I171" s="60" t="str">
        <f>IF(SUM('Test Sample Data'!I$3:I$98)&gt;10,IF(AND(ISNUMBER('Test Sample Data'!I170),'Test Sample Data'!I170&lt;$B$1, 'Test Sample Data'!I170&gt;0),'Test Sample Data'!I170,$B$1),"")</f>
        <v/>
      </c>
      <c r="J171" s="60" t="str">
        <f>IF(SUM('Test Sample Data'!J$3:J$98)&gt;10,IF(AND(ISNUMBER('Test Sample Data'!J170),'Test Sample Data'!J170&lt;$B$1, 'Test Sample Data'!J170&gt;0),'Test Sample Data'!J170,$B$1),"")</f>
        <v/>
      </c>
      <c r="K171" s="60" t="str">
        <f>IF(SUM('Test Sample Data'!K$3:K$98)&gt;10,IF(AND(ISNUMBER('Test Sample Data'!K170),'Test Sample Data'!K170&lt;$B$1, 'Test Sample Data'!K170&gt;0),'Test Sample Data'!K170,$B$1),"")</f>
        <v/>
      </c>
      <c r="L171" s="60" t="str">
        <f>IF(SUM('Test Sample Data'!L$3:L$98)&gt;10,IF(AND(ISNUMBER('Test Sample Data'!L170),'Test Sample Data'!L170&lt;$B$1, 'Test Sample Data'!L170&gt;0),'Test Sample Data'!L170,$B$1),"")</f>
        <v/>
      </c>
      <c r="M171" s="60" t="str">
        <f>IF(SUM('Test Sample Data'!M$3:M$98)&gt;10,IF(AND(ISNUMBER('Test Sample Data'!M170),'Test Sample Data'!M170&lt;$B$1, 'Test Sample Data'!M170&gt;0),'Test Sample Data'!M170,$B$1),"")</f>
        <v/>
      </c>
      <c r="N171" s="60" t="str">
        <f>'Gene Table'!D170</f>
        <v>NM_000250</v>
      </c>
      <c r="O171" s="57" t="s">
        <v>1817</v>
      </c>
      <c r="P171" s="60">
        <f>IF(SUM('Control Sample Data'!D$3:D$98)&gt;10,IF(AND(ISNUMBER('Control Sample Data'!D170),'Control Sample Data'!D170&lt;$B$1, 'Control Sample Data'!D170&gt;0),'Control Sample Data'!D170,$B$1),"")</f>
        <v>25.88</v>
      </c>
      <c r="Q171" s="60">
        <f>IF(SUM('Control Sample Data'!E$3:E$98)&gt;10,IF(AND(ISNUMBER('Control Sample Data'!E170),'Control Sample Data'!E170&lt;$B$1, 'Control Sample Data'!E170&gt;0),'Control Sample Data'!E170,$B$1),"")</f>
        <v>26.08</v>
      </c>
      <c r="R171" s="60">
        <f>IF(SUM('Control Sample Data'!F$3:F$98)&gt;10,IF(AND(ISNUMBER('Control Sample Data'!F170),'Control Sample Data'!F170&lt;$B$1, 'Control Sample Data'!F170&gt;0),'Control Sample Data'!F170,$B$1),"")</f>
        <v>26.06</v>
      </c>
      <c r="S171" s="60" t="str">
        <f>IF(SUM('Control Sample Data'!G$3:G$98)&gt;10,IF(AND(ISNUMBER('Control Sample Data'!G170),'Control Sample Data'!G170&lt;$B$1, 'Control Sample Data'!G170&gt;0),'Control Sample Data'!G170,$B$1),"")</f>
        <v/>
      </c>
      <c r="T171" s="60" t="str">
        <f>IF(SUM('Control Sample Data'!H$3:H$98)&gt;10,IF(AND(ISNUMBER('Control Sample Data'!H170),'Control Sample Data'!H170&lt;$B$1, 'Control Sample Data'!H170&gt;0),'Control Sample Data'!H170,$B$1),"")</f>
        <v/>
      </c>
      <c r="U171" s="60" t="str">
        <f>IF(SUM('Control Sample Data'!I$3:I$98)&gt;10,IF(AND(ISNUMBER('Control Sample Data'!I170),'Control Sample Data'!I170&lt;$B$1, 'Control Sample Data'!I170&gt;0),'Control Sample Data'!I170,$B$1),"")</f>
        <v/>
      </c>
      <c r="V171" s="60" t="str">
        <f>IF(SUM('Control Sample Data'!J$3:J$98)&gt;10,IF(AND(ISNUMBER('Control Sample Data'!J170),'Control Sample Data'!J170&lt;$B$1, 'Control Sample Data'!J170&gt;0),'Control Sample Data'!J170,$B$1),"")</f>
        <v/>
      </c>
      <c r="W171" s="60" t="str">
        <f>IF(SUM('Control Sample Data'!K$3:K$98)&gt;10,IF(AND(ISNUMBER('Control Sample Data'!K170),'Control Sample Data'!K170&lt;$B$1, 'Control Sample Data'!K170&gt;0),'Control Sample Data'!K170,$B$1),"")</f>
        <v/>
      </c>
      <c r="X171" s="60" t="str">
        <f>IF(SUM('Control Sample Data'!L$3:L$98)&gt;10,IF(AND(ISNUMBER('Control Sample Data'!L170),'Control Sample Data'!L170&lt;$B$1, 'Control Sample Data'!L170&gt;0),'Control Sample Data'!L170,$B$1),"")</f>
        <v/>
      </c>
      <c r="Y171" s="60" t="str">
        <f>IF(SUM('Control Sample Data'!M$3:M$98)&gt;10,IF(AND(ISNUMBER('Control Sample Data'!M170),'Control Sample Data'!M170&lt;$B$1, 'Control Sample Data'!M170&gt;0),'Control Sample Data'!M170,$B$1),"")</f>
        <v/>
      </c>
      <c r="AT171" s="74">
        <f t="shared" si="160"/>
        <v>1.2916666666666679</v>
      </c>
      <c r="AU171" s="74">
        <f t="shared" si="161"/>
        <v>1.3833333333333293</v>
      </c>
      <c r="AV171" s="74">
        <f t="shared" si="162"/>
        <v>1.3766666666666652</v>
      </c>
      <c r="AW171" s="74" t="str">
        <f t="shared" si="163"/>
        <v/>
      </c>
      <c r="AX171" s="74" t="str">
        <f t="shared" si="164"/>
        <v/>
      </c>
      <c r="AY171" s="74" t="str">
        <f t="shared" si="165"/>
        <v/>
      </c>
      <c r="AZ171" s="74" t="str">
        <f t="shared" si="166"/>
        <v/>
      </c>
      <c r="BA171" s="74" t="str">
        <f t="shared" si="167"/>
        <v/>
      </c>
      <c r="BB171" s="74" t="str">
        <f t="shared" si="168"/>
        <v/>
      </c>
      <c r="BC171" s="74" t="str">
        <f t="shared" si="169"/>
        <v/>
      </c>
      <c r="BD171" s="74">
        <f t="shared" si="172"/>
        <v>2.1033333333333317</v>
      </c>
      <c r="BE171" s="74">
        <f t="shared" si="173"/>
        <v>1.7716666666666647</v>
      </c>
      <c r="BF171" s="74">
        <f t="shared" si="174"/>
        <v>1.6549999999999976</v>
      </c>
      <c r="BG171" s="74" t="str">
        <f t="shared" si="175"/>
        <v/>
      </c>
      <c r="BH171" s="74" t="str">
        <f t="shared" si="176"/>
        <v/>
      </c>
      <c r="BI171" s="74" t="str">
        <f t="shared" si="177"/>
        <v/>
      </c>
      <c r="BJ171" s="74" t="str">
        <f t="shared" si="178"/>
        <v/>
      </c>
      <c r="BK171" s="74" t="str">
        <f t="shared" si="179"/>
        <v/>
      </c>
      <c r="BL171" s="74" t="str">
        <f t="shared" si="180"/>
        <v/>
      </c>
      <c r="BM171" s="74" t="str">
        <f t="shared" si="181"/>
        <v/>
      </c>
      <c r="BN171" s="62">
        <f t="shared" si="170"/>
        <v>1.3505555555555542</v>
      </c>
      <c r="BO171" s="62">
        <f t="shared" si="171"/>
        <v>1.8433333333333313</v>
      </c>
      <c r="BP171" s="9">
        <f t="shared" si="140"/>
        <v>0.40847886331027461</v>
      </c>
      <c r="BQ171" s="9">
        <f t="shared" si="141"/>
        <v>0.38333208616740122</v>
      </c>
      <c r="BR171" s="9">
        <f t="shared" si="142"/>
        <v>0.38510755557838794</v>
      </c>
      <c r="BS171" s="9" t="str">
        <f t="shared" si="143"/>
        <v/>
      </c>
      <c r="BT171" s="9" t="str">
        <f t="shared" si="144"/>
        <v/>
      </c>
      <c r="BU171" s="9" t="str">
        <f t="shared" si="145"/>
        <v/>
      </c>
      <c r="BV171" s="9" t="str">
        <f t="shared" si="146"/>
        <v/>
      </c>
      <c r="BW171" s="9" t="str">
        <f t="shared" si="147"/>
        <v/>
      </c>
      <c r="BX171" s="9" t="str">
        <f t="shared" si="148"/>
        <v/>
      </c>
      <c r="BY171" s="9" t="str">
        <f t="shared" si="149"/>
        <v/>
      </c>
      <c r="BZ171" s="9">
        <f t="shared" si="150"/>
        <v>0.23271992902446956</v>
      </c>
      <c r="CA171" s="9">
        <f t="shared" si="151"/>
        <v>0.29287020487365473</v>
      </c>
      <c r="CB171" s="9">
        <f t="shared" si="152"/>
        <v>0.31753774563469794</v>
      </c>
      <c r="CC171" s="9" t="str">
        <f t="shared" si="153"/>
        <v/>
      </c>
      <c r="CD171" s="9" t="str">
        <f t="shared" si="154"/>
        <v/>
      </c>
      <c r="CE171" s="9" t="str">
        <f t="shared" si="155"/>
        <v/>
      </c>
      <c r="CF171" s="9" t="str">
        <f t="shared" si="156"/>
        <v/>
      </c>
      <c r="CG171" s="9" t="str">
        <f t="shared" si="157"/>
        <v/>
      </c>
      <c r="CH171" s="9" t="str">
        <f t="shared" si="158"/>
        <v/>
      </c>
      <c r="CI171" s="9" t="str">
        <f t="shared" si="159"/>
        <v/>
      </c>
    </row>
    <row r="172" spans="1:87">
      <c r="A172" s="188"/>
      <c r="B172" s="57" t="str">
        <f>IF('Gene Table'!D171="","",'Gene Table'!D171)</f>
        <v>NM_002426</v>
      </c>
      <c r="C172" s="57" t="s">
        <v>1818</v>
      </c>
      <c r="D172" s="60">
        <f>IF(SUM('Test Sample Data'!D$3:D$98)&gt;10,IF(AND(ISNUMBER('Test Sample Data'!D171),'Test Sample Data'!D171&lt;$B$1, 'Test Sample Data'!D171&gt;0),'Test Sample Data'!D171,$B$1),"")</f>
        <v>23.11</v>
      </c>
      <c r="E172" s="60">
        <f>IF(SUM('Test Sample Data'!E$3:E$98)&gt;10,IF(AND(ISNUMBER('Test Sample Data'!E171),'Test Sample Data'!E171&lt;$B$1, 'Test Sample Data'!E171&gt;0),'Test Sample Data'!E171,$B$1),"")</f>
        <v>23.21</v>
      </c>
      <c r="F172" s="60">
        <f>IF(SUM('Test Sample Data'!F$3:F$98)&gt;10,IF(AND(ISNUMBER('Test Sample Data'!F171),'Test Sample Data'!F171&lt;$B$1, 'Test Sample Data'!F171&gt;0),'Test Sample Data'!F171,$B$1),"")</f>
        <v>23.14</v>
      </c>
      <c r="G172" s="60" t="str">
        <f>IF(SUM('Test Sample Data'!G$3:G$98)&gt;10,IF(AND(ISNUMBER('Test Sample Data'!G171),'Test Sample Data'!G171&lt;$B$1, 'Test Sample Data'!G171&gt;0),'Test Sample Data'!G171,$B$1),"")</f>
        <v/>
      </c>
      <c r="H172" s="60" t="str">
        <f>IF(SUM('Test Sample Data'!H$3:H$98)&gt;10,IF(AND(ISNUMBER('Test Sample Data'!H171),'Test Sample Data'!H171&lt;$B$1, 'Test Sample Data'!H171&gt;0),'Test Sample Data'!H171,$B$1),"")</f>
        <v/>
      </c>
      <c r="I172" s="60" t="str">
        <f>IF(SUM('Test Sample Data'!I$3:I$98)&gt;10,IF(AND(ISNUMBER('Test Sample Data'!I171),'Test Sample Data'!I171&lt;$B$1, 'Test Sample Data'!I171&gt;0),'Test Sample Data'!I171,$B$1),"")</f>
        <v/>
      </c>
      <c r="J172" s="60" t="str">
        <f>IF(SUM('Test Sample Data'!J$3:J$98)&gt;10,IF(AND(ISNUMBER('Test Sample Data'!J171),'Test Sample Data'!J171&lt;$B$1, 'Test Sample Data'!J171&gt;0),'Test Sample Data'!J171,$B$1),"")</f>
        <v/>
      </c>
      <c r="K172" s="60" t="str">
        <f>IF(SUM('Test Sample Data'!K$3:K$98)&gt;10,IF(AND(ISNUMBER('Test Sample Data'!K171),'Test Sample Data'!K171&lt;$B$1, 'Test Sample Data'!K171&gt;0),'Test Sample Data'!K171,$B$1),"")</f>
        <v/>
      </c>
      <c r="L172" s="60" t="str">
        <f>IF(SUM('Test Sample Data'!L$3:L$98)&gt;10,IF(AND(ISNUMBER('Test Sample Data'!L171),'Test Sample Data'!L171&lt;$B$1, 'Test Sample Data'!L171&gt;0),'Test Sample Data'!L171,$B$1),"")</f>
        <v/>
      </c>
      <c r="M172" s="60" t="str">
        <f>IF(SUM('Test Sample Data'!M$3:M$98)&gt;10,IF(AND(ISNUMBER('Test Sample Data'!M171),'Test Sample Data'!M171&lt;$B$1, 'Test Sample Data'!M171&gt;0),'Test Sample Data'!M171,$B$1),"")</f>
        <v/>
      </c>
      <c r="N172" s="60" t="str">
        <f>'Gene Table'!D171</f>
        <v>NM_002426</v>
      </c>
      <c r="O172" s="57" t="s">
        <v>1818</v>
      </c>
      <c r="P172" s="60">
        <f>IF(SUM('Control Sample Data'!D$3:D$98)&gt;10,IF(AND(ISNUMBER('Control Sample Data'!D171),'Control Sample Data'!D171&lt;$B$1, 'Control Sample Data'!D171&gt;0),'Control Sample Data'!D171,$B$1),"")</f>
        <v>27.25</v>
      </c>
      <c r="Q172" s="60">
        <f>IF(SUM('Control Sample Data'!E$3:E$98)&gt;10,IF(AND(ISNUMBER('Control Sample Data'!E171),'Control Sample Data'!E171&lt;$B$1, 'Control Sample Data'!E171&gt;0),'Control Sample Data'!E171,$B$1),"")</f>
        <v>27.12</v>
      </c>
      <c r="R172" s="60">
        <f>IF(SUM('Control Sample Data'!F$3:F$98)&gt;10,IF(AND(ISNUMBER('Control Sample Data'!F171),'Control Sample Data'!F171&lt;$B$1, 'Control Sample Data'!F171&gt;0),'Control Sample Data'!F171,$B$1),"")</f>
        <v>27.36</v>
      </c>
      <c r="S172" s="60" t="str">
        <f>IF(SUM('Control Sample Data'!G$3:G$98)&gt;10,IF(AND(ISNUMBER('Control Sample Data'!G171),'Control Sample Data'!G171&lt;$B$1, 'Control Sample Data'!G171&gt;0),'Control Sample Data'!G171,$B$1),"")</f>
        <v/>
      </c>
      <c r="T172" s="60" t="str">
        <f>IF(SUM('Control Sample Data'!H$3:H$98)&gt;10,IF(AND(ISNUMBER('Control Sample Data'!H171),'Control Sample Data'!H171&lt;$B$1, 'Control Sample Data'!H171&gt;0),'Control Sample Data'!H171,$B$1),"")</f>
        <v/>
      </c>
      <c r="U172" s="60" t="str">
        <f>IF(SUM('Control Sample Data'!I$3:I$98)&gt;10,IF(AND(ISNUMBER('Control Sample Data'!I171),'Control Sample Data'!I171&lt;$B$1, 'Control Sample Data'!I171&gt;0),'Control Sample Data'!I171,$B$1),"")</f>
        <v/>
      </c>
      <c r="V172" s="60" t="str">
        <f>IF(SUM('Control Sample Data'!J$3:J$98)&gt;10,IF(AND(ISNUMBER('Control Sample Data'!J171),'Control Sample Data'!J171&lt;$B$1, 'Control Sample Data'!J171&gt;0),'Control Sample Data'!J171,$B$1),"")</f>
        <v/>
      </c>
      <c r="W172" s="60" t="str">
        <f>IF(SUM('Control Sample Data'!K$3:K$98)&gt;10,IF(AND(ISNUMBER('Control Sample Data'!K171),'Control Sample Data'!K171&lt;$B$1, 'Control Sample Data'!K171&gt;0),'Control Sample Data'!K171,$B$1),"")</f>
        <v/>
      </c>
      <c r="X172" s="60" t="str">
        <f>IF(SUM('Control Sample Data'!L$3:L$98)&gt;10,IF(AND(ISNUMBER('Control Sample Data'!L171),'Control Sample Data'!L171&lt;$B$1, 'Control Sample Data'!L171&gt;0),'Control Sample Data'!L171,$B$1),"")</f>
        <v/>
      </c>
      <c r="Y172" s="60" t="str">
        <f>IF(SUM('Control Sample Data'!M$3:M$98)&gt;10,IF(AND(ISNUMBER('Control Sample Data'!M171),'Control Sample Data'!M171&lt;$B$1, 'Control Sample Data'!M171&gt;0),'Control Sample Data'!M171,$B$1),"")</f>
        <v/>
      </c>
      <c r="AT172" s="74">
        <f t="shared" si="160"/>
        <v>-0.40833333333333144</v>
      </c>
      <c r="AU172" s="74">
        <f t="shared" si="161"/>
        <v>-0.39666666666666828</v>
      </c>
      <c r="AV172" s="74">
        <f t="shared" si="162"/>
        <v>-0.48333333333333428</v>
      </c>
      <c r="AW172" s="74" t="str">
        <f t="shared" si="163"/>
        <v/>
      </c>
      <c r="AX172" s="74" t="str">
        <f t="shared" si="164"/>
        <v/>
      </c>
      <c r="AY172" s="74" t="str">
        <f t="shared" si="165"/>
        <v/>
      </c>
      <c r="AZ172" s="74" t="str">
        <f t="shared" si="166"/>
        <v/>
      </c>
      <c r="BA172" s="74" t="str">
        <f t="shared" si="167"/>
        <v/>
      </c>
      <c r="BB172" s="74" t="str">
        <f t="shared" si="168"/>
        <v/>
      </c>
      <c r="BC172" s="74" t="str">
        <f t="shared" si="169"/>
        <v/>
      </c>
      <c r="BD172" s="74">
        <f t="shared" si="172"/>
        <v>3.4733333333333327</v>
      </c>
      <c r="BE172" s="74">
        <f t="shared" si="173"/>
        <v>2.8116666666666674</v>
      </c>
      <c r="BF172" s="74">
        <f t="shared" si="174"/>
        <v>2.9549999999999983</v>
      </c>
      <c r="BG172" s="74" t="str">
        <f t="shared" si="175"/>
        <v/>
      </c>
      <c r="BH172" s="74" t="str">
        <f t="shared" si="176"/>
        <v/>
      </c>
      <c r="BI172" s="74" t="str">
        <f t="shared" si="177"/>
        <v/>
      </c>
      <c r="BJ172" s="74" t="str">
        <f t="shared" si="178"/>
        <v/>
      </c>
      <c r="BK172" s="74" t="str">
        <f t="shared" si="179"/>
        <v/>
      </c>
      <c r="BL172" s="74" t="str">
        <f t="shared" si="180"/>
        <v/>
      </c>
      <c r="BM172" s="74" t="str">
        <f t="shared" si="181"/>
        <v/>
      </c>
      <c r="BN172" s="62">
        <f t="shared" si="170"/>
        <v>-0.42944444444444468</v>
      </c>
      <c r="BO172" s="62">
        <f t="shared" si="171"/>
        <v>3.0799999999999996</v>
      </c>
      <c r="BP172" s="9">
        <f t="shared" si="140"/>
        <v>1.3271517423385664</v>
      </c>
      <c r="BQ172" s="9">
        <f t="shared" si="141"/>
        <v>1.3164627194436356</v>
      </c>
      <c r="BR172" s="9">
        <f t="shared" si="142"/>
        <v>1.3979699341790204</v>
      </c>
      <c r="BS172" s="9" t="str">
        <f t="shared" si="143"/>
        <v/>
      </c>
      <c r="BT172" s="9" t="str">
        <f t="shared" si="144"/>
        <v/>
      </c>
      <c r="BU172" s="9" t="str">
        <f t="shared" si="145"/>
        <v/>
      </c>
      <c r="BV172" s="9" t="str">
        <f t="shared" si="146"/>
        <v/>
      </c>
      <c r="BW172" s="9" t="str">
        <f t="shared" si="147"/>
        <v/>
      </c>
      <c r="BX172" s="9" t="str">
        <f t="shared" si="148"/>
        <v/>
      </c>
      <c r="BY172" s="9" t="str">
        <f t="shared" si="149"/>
        <v/>
      </c>
      <c r="BZ172" s="9">
        <f t="shared" si="150"/>
        <v>9.0037303864484622E-2</v>
      </c>
      <c r="CA172" s="9">
        <f t="shared" si="151"/>
        <v>0.14243082686000469</v>
      </c>
      <c r="CB172" s="9">
        <f t="shared" si="152"/>
        <v>0.12896039741267004</v>
      </c>
      <c r="CC172" s="9" t="str">
        <f t="shared" si="153"/>
        <v/>
      </c>
      <c r="CD172" s="9" t="str">
        <f t="shared" si="154"/>
        <v/>
      </c>
      <c r="CE172" s="9" t="str">
        <f t="shared" si="155"/>
        <v/>
      </c>
      <c r="CF172" s="9" t="str">
        <f t="shared" si="156"/>
        <v/>
      </c>
      <c r="CG172" s="9" t="str">
        <f t="shared" si="157"/>
        <v/>
      </c>
      <c r="CH172" s="9" t="str">
        <f t="shared" si="158"/>
        <v/>
      </c>
      <c r="CI172" s="9" t="str">
        <f t="shared" si="159"/>
        <v/>
      </c>
    </row>
    <row r="173" spans="1:87">
      <c r="A173" s="188"/>
      <c r="B173" s="57" t="str">
        <f>IF('Gene Table'!D172="","",'Gene Table'!D172)</f>
        <v>NM_002422</v>
      </c>
      <c r="C173" s="57" t="s">
        <v>1819</v>
      </c>
      <c r="D173" s="60">
        <f>IF(SUM('Test Sample Data'!D$3:D$98)&gt;10,IF(AND(ISNUMBER('Test Sample Data'!D172),'Test Sample Data'!D172&lt;$B$1, 'Test Sample Data'!D172&gt;0),'Test Sample Data'!D172,$B$1),"")</f>
        <v>21.31</v>
      </c>
      <c r="E173" s="60">
        <f>IF(SUM('Test Sample Data'!E$3:E$98)&gt;10,IF(AND(ISNUMBER('Test Sample Data'!E172),'Test Sample Data'!E172&lt;$B$1, 'Test Sample Data'!E172&gt;0),'Test Sample Data'!E172,$B$1),"")</f>
        <v>21.41</v>
      </c>
      <c r="F173" s="60">
        <f>IF(SUM('Test Sample Data'!F$3:F$98)&gt;10,IF(AND(ISNUMBER('Test Sample Data'!F172),'Test Sample Data'!F172&lt;$B$1, 'Test Sample Data'!F172&gt;0),'Test Sample Data'!F172,$B$1),"")</f>
        <v>21.37</v>
      </c>
      <c r="G173" s="60" t="str">
        <f>IF(SUM('Test Sample Data'!G$3:G$98)&gt;10,IF(AND(ISNUMBER('Test Sample Data'!G172),'Test Sample Data'!G172&lt;$B$1, 'Test Sample Data'!G172&gt;0),'Test Sample Data'!G172,$B$1),"")</f>
        <v/>
      </c>
      <c r="H173" s="60" t="str">
        <f>IF(SUM('Test Sample Data'!H$3:H$98)&gt;10,IF(AND(ISNUMBER('Test Sample Data'!H172),'Test Sample Data'!H172&lt;$B$1, 'Test Sample Data'!H172&gt;0),'Test Sample Data'!H172,$B$1),"")</f>
        <v/>
      </c>
      <c r="I173" s="60" t="str">
        <f>IF(SUM('Test Sample Data'!I$3:I$98)&gt;10,IF(AND(ISNUMBER('Test Sample Data'!I172),'Test Sample Data'!I172&lt;$B$1, 'Test Sample Data'!I172&gt;0),'Test Sample Data'!I172,$B$1),"")</f>
        <v/>
      </c>
      <c r="J173" s="60" t="str">
        <f>IF(SUM('Test Sample Data'!J$3:J$98)&gt;10,IF(AND(ISNUMBER('Test Sample Data'!J172),'Test Sample Data'!J172&lt;$B$1, 'Test Sample Data'!J172&gt;0),'Test Sample Data'!J172,$B$1),"")</f>
        <v/>
      </c>
      <c r="K173" s="60" t="str">
        <f>IF(SUM('Test Sample Data'!K$3:K$98)&gt;10,IF(AND(ISNUMBER('Test Sample Data'!K172),'Test Sample Data'!K172&lt;$B$1, 'Test Sample Data'!K172&gt;0),'Test Sample Data'!K172,$B$1),"")</f>
        <v/>
      </c>
      <c r="L173" s="60" t="str">
        <f>IF(SUM('Test Sample Data'!L$3:L$98)&gt;10,IF(AND(ISNUMBER('Test Sample Data'!L172),'Test Sample Data'!L172&lt;$B$1, 'Test Sample Data'!L172&gt;0),'Test Sample Data'!L172,$B$1),"")</f>
        <v/>
      </c>
      <c r="M173" s="60" t="str">
        <f>IF(SUM('Test Sample Data'!M$3:M$98)&gt;10,IF(AND(ISNUMBER('Test Sample Data'!M172),'Test Sample Data'!M172&lt;$B$1, 'Test Sample Data'!M172&gt;0),'Test Sample Data'!M172,$B$1),"")</f>
        <v/>
      </c>
      <c r="N173" s="60" t="str">
        <f>'Gene Table'!D172</f>
        <v>NM_002422</v>
      </c>
      <c r="O173" s="57" t="s">
        <v>1819</v>
      </c>
      <c r="P173" s="60">
        <f>IF(SUM('Control Sample Data'!D$3:D$98)&gt;10,IF(AND(ISNUMBER('Control Sample Data'!D172),'Control Sample Data'!D172&lt;$B$1, 'Control Sample Data'!D172&gt;0),'Control Sample Data'!D172,$B$1),"")</f>
        <v>25.53</v>
      </c>
      <c r="Q173" s="60">
        <f>IF(SUM('Control Sample Data'!E$3:E$98)&gt;10,IF(AND(ISNUMBER('Control Sample Data'!E172),'Control Sample Data'!E172&lt;$B$1, 'Control Sample Data'!E172&gt;0),'Control Sample Data'!E172,$B$1),"")</f>
        <v>25.64</v>
      </c>
      <c r="R173" s="60">
        <f>IF(SUM('Control Sample Data'!F$3:F$98)&gt;10,IF(AND(ISNUMBER('Control Sample Data'!F172),'Control Sample Data'!F172&lt;$B$1, 'Control Sample Data'!F172&gt;0),'Control Sample Data'!F172,$B$1),"")</f>
        <v>25.78</v>
      </c>
      <c r="S173" s="60" t="str">
        <f>IF(SUM('Control Sample Data'!G$3:G$98)&gt;10,IF(AND(ISNUMBER('Control Sample Data'!G172),'Control Sample Data'!G172&lt;$B$1, 'Control Sample Data'!G172&gt;0),'Control Sample Data'!G172,$B$1),"")</f>
        <v/>
      </c>
      <c r="T173" s="60" t="str">
        <f>IF(SUM('Control Sample Data'!H$3:H$98)&gt;10,IF(AND(ISNUMBER('Control Sample Data'!H172),'Control Sample Data'!H172&lt;$B$1, 'Control Sample Data'!H172&gt;0),'Control Sample Data'!H172,$B$1),"")</f>
        <v/>
      </c>
      <c r="U173" s="60" t="str">
        <f>IF(SUM('Control Sample Data'!I$3:I$98)&gt;10,IF(AND(ISNUMBER('Control Sample Data'!I172),'Control Sample Data'!I172&lt;$B$1, 'Control Sample Data'!I172&gt;0),'Control Sample Data'!I172,$B$1),"")</f>
        <v/>
      </c>
      <c r="V173" s="60" t="str">
        <f>IF(SUM('Control Sample Data'!J$3:J$98)&gt;10,IF(AND(ISNUMBER('Control Sample Data'!J172),'Control Sample Data'!J172&lt;$B$1, 'Control Sample Data'!J172&gt;0),'Control Sample Data'!J172,$B$1),"")</f>
        <v/>
      </c>
      <c r="W173" s="60" t="str">
        <f>IF(SUM('Control Sample Data'!K$3:K$98)&gt;10,IF(AND(ISNUMBER('Control Sample Data'!K172),'Control Sample Data'!K172&lt;$B$1, 'Control Sample Data'!K172&gt;0),'Control Sample Data'!K172,$B$1),"")</f>
        <v/>
      </c>
      <c r="X173" s="60" t="str">
        <f>IF(SUM('Control Sample Data'!L$3:L$98)&gt;10,IF(AND(ISNUMBER('Control Sample Data'!L172),'Control Sample Data'!L172&lt;$B$1, 'Control Sample Data'!L172&gt;0),'Control Sample Data'!L172,$B$1),"")</f>
        <v/>
      </c>
      <c r="Y173" s="60" t="str">
        <f>IF(SUM('Control Sample Data'!M$3:M$98)&gt;10,IF(AND(ISNUMBER('Control Sample Data'!M172),'Control Sample Data'!M172&lt;$B$1, 'Control Sample Data'!M172&gt;0),'Control Sample Data'!M172,$B$1),"")</f>
        <v/>
      </c>
      <c r="AT173" s="74">
        <f t="shared" si="160"/>
        <v>-2.2083333333333321</v>
      </c>
      <c r="AU173" s="74">
        <f t="shared" si="161"/>
        <v>-2.196666666666669</v>
      </c>
      <c r="AV173" s="74">
        <f t="shared" si="162"/>
        <v>-2.2533333333333339</v>
      </c>
      <c r="AW173" s="74" t="str">
        <f t="shared" si="163"/>
        <v/>
      </c>
      <c r="AX173" s="74" t="str">
        <f t="shared" si="164"/>
        <v/>
      </c>
      <c r="AY173" s="74" t="str">
        <f t="shared" si="165"/>
        <v/>
      </c>
      <c r="AZ173" s="74" t="str">
        <f t="shared" si="166"/>
        <v/>
      </c>
      <c r="BA173" s="74" t="str">
        <f t="shared" si="167"/>
        <v/>
      </c>
      <c r="BB173" s="74" t="str">
        <f t="shared" si="168"/>
        <v/>
      </c>
      <c r="BC173" s="74" t="str">
        <f t="shared" si="169"/>
        <v/>
      </c>
      <c r="BD173" s="74">
        <f t="shared" si="172"/>
        <v>1.7533333333333339</v>
      </c>
      <c r="BE173" s="74">
        <f t="shared" si="173"/>
        <v>1.331666666666667</v>
      </c>
      <c r="BF173" s="74">
        <f t="shared" si="174"/>
        <v>1.375</v>
      </c>
      <c r="BG173" s="74" t="str">
        <f t="shared" si="175"/>
        <v/>
      </c>
      <c r="BH173" s="74" t="str">
        <f t="shared" si="176"/>
        <v/>
      </c>
      <c r="BI173" s="74" t="str">
        <f t="shared" si="177"/>
        <v/>
      </c>
      <c r="BJ173" s="74" t="str">
        <f t="shared" si="178"/>
        <v/>
      </c>
      <c r="BK173" s="74" t="str">
        <f t="shared" si="179"/>
        <v/>
      </c>
      <c r="BL173" s="74" t="str">
        <f t="shared" si="180"/>
        <v/>
      </c>
      <c r="BM173" s="74" t="str">
        <f t="shared" si="181"/>
        <v/>
      </c>
      <c r="BN173" s="62">
        <f t="shared" si="170"/>
        <v>-2.219444444444445</v>
      </c>
      <c r="BO173" s="62">
        <f t="shared" si="171"/>
        <v>1.486666666666667</v>
      </c>
      <c r="BP173" s="9">
        <f t="shared" si="140"/>
        <v>4.6214107874890882</v>
      </c>
      <c r="BQ173" s="9">
        <f t="shared" si="141"/>
        <v>4.5841894478800196</v>
      </c>
      <c r="BR173" s="9">
        <f t="shared" si="142"/>
        <v>4.7678317740943443</v>
      </c>
      <c r="BS173" s="9" t="str">
        <f t="shared" si="143"/>
        <v/>
      </c>
      <c r="BT173" s="9" t="str">
        <f t="shared" si="144"/>
        <v/>
      </c>
      <c r="BU173" s="9" t="str">
        <f t="shared" si="145"/>
        <v/>
      </c>
      <c r="BV173" s="9" t="str">
        <f t="shared" si="146"/>
        <v/>
      </c>
      <c r="BW173" s="9" t="str">
        <f t="shared" si="147"/>
        <v/>
      </c>
      <c r="BX173" s="9" t="str">
        <f t="shared" si="148"/>
        <v/>
      </c>
      <c r="BY173" s="9" t="str">
        <f t="shared" si="149"/>
        <v/>
      </c>
      <c r="BZ173" s="9">
        <f t="shared" si="150"/>
        <v>0.29661565872712159</v>
      </c>
      <c r="CA173" s="9">
        <f t="shared" si="151"/>
        <v>0.39730898731208558</v>
      </c>
      <c r="CB173" s="9">
        <f t="shared" si="152"/>
        <v>0.38555270635198519</v>
      </c>
      <c r="CC173" s="9" t="str">
        <f t="shared" si="153"/>
        <v/>
      </c>
      <c r="CD173" s="9" t="str">
        <f t="shared" si="154"/>
        <v/>
      </c>
      <c r="CE173" s="9" t="str">
        <f t="shared" si="155"/>
        <v/>
      </c>
      <c r="CF173" s="9" t="str">
        <f t="shared" si="156"/>
        <v/>
      </c>
      <c r="CG173" s="9" t="str">
        <f t="shared" si="157"/>
        <v/>
      </c>
      <c r="CH173" s="9" t="str">
        <f t="shared" si="158"/>
        <v/>
      </c>
      <c r="CI173" s="9" t="str">
        <f t="shared" si="159"/>
        <v/>
      </c>
    </row>
    <row r="174" spans="1:87">
      <c r="A174" s="188"/>
      <c r="B174" s="57" t="str">
        <f>IF('Gene Table'!D173="","",'Gene Table'!D173)</f>
        <v>NM_004530</v>
      </c>
      <c r="C174" s="57" t="s">
        <v>1820</v>
      </c>
      <c r="D174" s="60">
        <f>IF(SUM('Test Sample Data'!D$3:D$98)&gt;10,IF(AND(ISNUMBER('Test Sample Data'!D173),'Test Sample Data'!D173&lt;$B$1, 'Test Sample Data'!D173&gt;0),'Test Sample Data'!D173,$B$1),"")</f>
        <v>34.1</v>
      </c>
      <c r="E174" s="60">
        <f>IF(SUM('Test Sample Data'!E$3:E$98)&gt;10,IF(AND(ISNUMBER('Test Sample Data'!E173),'Test Sample Data'!E173&lt;$B$1, 'Test Sample Data'!E173&gt;0),'Test Sample Data'!E173,$B$1),"")</f>
        <v>34.270000000000003</v>
      </c>
      <c r="F174" s="60">
        <f>IF(SUM('Test Sample Data'!F$3:F$98)&gt;10,IF(AND(ISNUMBER('Test Sample Data'!F173),'Test Sample Data'!F173&lt;$B$1, 'Test Sample Data'!F173&gt;0),'Test Sample Data'!F173,$B$1),"")</f>
        <v>34.25</v>
      </c>
      <c r="G174" s="60" t="str">
        <f>IF(SUM('Test Sample Data'!G$3:G$98)&gt;10,IF(AND(ISNUMBER('Test Sample Data'!G173),'Test Sample Data'!G173&lt;$B$1, 'Test Sample Data'!G173&gt;0),'Test Sample Data'!G173,$B$1),"")</f>
        <v/>
      </c>
      <c r="H174" s="60" t="str">
        <f>IF(SUM('Test Sample Data'!H$3:H$98)&gt;10,IF(AND(ISNUMBER('Test Sample Data'!H173),'Test Sample Data'!H173&lt;$B$1, 'Test Sample Data'!H173&gt;0),'Test Sample Data'!H173,$B$1),"")</f>
        <v/>
      </c>
      <c r="I174" s="60" t="str">
        <f>IF(SUM('Test Sample Data'!I$3:I$98)&gt;10,IF(AND(ISNUMBER('Test Sample Data'!I173),'Test Sample Data'!I173&lt;$B$1, 'Test Sample Data'!I173&gt;0),'Test Sample Data'!I173,$B$1),"")</f>
        <v/>
      </c>
      <c r="J174" s="60" t="str">
        <f>IF(SUM('Test Sample Data'!J$3:J$98)&gt;10,IF(AND(ISNUMBER('Test Sample Data'!J173),'Test Sample Data'!J173&lt;$B$1, 'Test Sample Data'!J173&gt;0),'Test Sample Data'!J173,$B$1),"")</f>
        <v/>
      </c>
      <c r="K174" s="60" t="str">
        <f>IF(SUM('Test Sample Data'!K$3:K$98)&gt;10,IF(AND(ISNUMBER('Test Sample Data'!K173),'Test Sample Data'!K173&lt;$B$1, 'Test Sample Data'!K173&gt;0),'Test Sample Data'!K173,$B$1),"")</f>
        <v/>
      </c>
      <c r="L174" s="60" t="str">
        <f>IF(SUM('Test Sample Data'!L$3:L$98)&gt;10,IF(AND(ISNUMBER('Test Sample Data'!L173),'Test Sample Data'!L173&lt;$B$1, 'Test Sample Data'!L173&gt;0),'Test Sample Data'!L173,$B$1),"")</f>
        <v/>
      </c>
      <c r="M174" s="60" t="str">
        <f>IF(SUM('Test Sample Data'!M$3:M$98)&gt;10,IF(AND(ISNUMBER('Test Sample Data'!M173),'Test Sample Data'!M173&lt;$B$1, 'Test Sample Data'!M173&gt;0),'Test Sample Data'!M173,$B$1),"")</f>
        <v/>
      </c>
      <c r="N174" s="60" t="str">
        <f>'Gene Table'!D173</f>
        <v>NM_004530</v>
      </c>
      <c r="O174" s="57" t="s">
        <v>1820</v>
      </c>
      <c r="P174" s="60">
        <f>IF(SUM('Control Sample Data'!D$3:D$98)&gt;10,IF(AND(ISNUMBER('Control Sample Data'!D173),'Control Sample Data'!D173&lt;$B$1, 'Control Sample Data'!D173&gt;0),'Control Sample Data'!D173,$B$1),"")</f>
        <v>23.16</v>
      </c>
      <c r="Q174" s="60">
        <f>IF(SUM('Control Sample Data'!E$3:E$98)&gt;10,IF(AND(ISNUMBER('Control Sample Data'!E173),'Control Sample Data'!E173&lt;$B$1, 'Control Sample Data'!E173&gt;0),'Control Sample Data'!E173,$B$1),"")</f>
        <v>23.26</v>
      </c>
      <c r="R174" s="60">
        <f>IF(SUM('Control Sample Data'!F$3:F$98)&gt;10,IF(AND(ISNUMBER('Control Sample Data'!F173),'Control Sample Data'!F173&lt;$B$1, 'Control Sample Data'!F173&gt;0),'Control Sample Data'!F173,$B$1),"")</f>
        <v>23.33</v>
      </c>
      <c r="S174" s="60" t="str">
        <f>IF(SUM('Control Sample Data'!G$3:G$98)&gt;10,IF(AND(ISNUMBER('Control Sample Data'!G173),'Control Sample Data'!G173&lt;$B$1, 'Control Sample Data'!G173&gt;0),'Control Sample Data'!G173,$B$1),"")</f>
        <v/>
      </c>
      <c r="T174" s="60" t="str">
        <f>IF(SUM('Control Sample Data'!H$3:H$98)&gt;10,IF(AND(ISNUMBER('Control Sample Data'!H173),'Control Sample Data'!H173&lt;$B$1, 'Control Sample Data'!H173&gt;0),'Control Sample Data'!H173,$B$1),"")</f>
        <v/>
      </c>
      <c r="U174" s="60" t="str">
        <f>IF(SUM('Control Sample Data'!I$3:I$98)&gt;10,IF(AND(ISNUMBER('Control Sample Data'!I173),'Control Sample Data'!I173&lt;$B$1, 'Control Sample Data'!I173&gt;0),'Control Sample Data'!I173,$B$1),"")</f>
        <v/>
      </c>
      <c r="V174" s="60" t="str">
        <f>IF(SUM('Control Sample Data'!J$3:J$98)&gt;10,IF(AND(ISNUMBER('Control Sample Data'!J173),'Control Sample Data'!J173&lt;$B$1, 'Control Sample Data'!J173&gt;0),'Control Sample Data'!J173,$B$1),"")</f>
        <v/>
      </c>
      <c r="W174" s="60" t="str">
        <f>IF(SUM('Control Sample Data'!K$3:K$98)&gt;10,IF(AND(ISNUMBER('Control Sample Data'!K173),'Control Sample Data'!K173&lt;$B$1, 'Control Sample Data'!K173&gt;0),'Control Sample Data'!K173,$B$1),"")</f>
        <v/>
      </c>
      <c r="X174" s="60" t="str">
        <f>IF(SUM('Control Sample Data'!L$3:L$98)&gt;10,IF(AND(ISNUMBER('Control Sample Data'!L173),'Control Sample Data'!L173&lt;$B$1, 'Control Sample Data'!L173&gt;0),'Control Sample Data'!L173,$B$1),"")</f>
        <v/>
      </c>
      <c r="Y174" s="60" t="str">
        <f>IF(SUM('Control Sample Data'!M$3:M$98)&gt;10,IF(AND(ISNUMBER('Control Sample Data'!M173),'Control Sample Data'!M173&lt;$B$1, 'Control Sample Data'!M173&gt;0),'Control Sample Data'!M173,$B$1),"")</f>
        <v/>
      </c>
      <c r="AT174" s="74">
        <f t="shared" si="160"/>
        <v>10.581666666666671</v>
      </c>
      <c r="AU174" s="74">
        <f t="shared" si="161"/>
        <v>10.663333333333334</v>
      </c>
      <c r="AV174" s="74">
        <f t="shared" si="162"/>
        <v>10.626666666666665</v>
      </c>
      <c r="AW174" s="74" t="str">
        <f t="shared" si="163"/>
        <v/>
      </c>
      <c r="AX174" s="74" t="str">
        <f t="shared" si="164"/>
        <v/>
      </c>
      <c r="AY174" s="74" t="str">
        <f t="shared" si="165"/>
        <v/>
      </c>
      <c r="AZ174" s="74" t="str">
        <f t="shared" si="166"/>
        <v/>
      </c>
      <c r="BA174" s="74" t="str">
        <f t="shared" si="167"/>
        <v/>
      </c>
      <c r="BB174" s="74" t="str">
        <f t="shared" si="168"/>
        <v/>
      </c>
      <c r="BC174" s="74" t="str">
        <f t="shared" si="169"/>
        <v/>
      </c>
      <c r="BD174" s="74">
        <f t="shared" si="172"/>
        <v>-0.61666666666666714</v>
      </c>
      <c r="BE174" s="74">
        <f t="shared" si="173"/>
        <v>-1.048333333333332</v>
      </c>
      <c r="BF174" s="74">
        <f t="shared" si="174"/>
        <v>-1.0750000000000028</v>
      </c>
      <c r="BG174" s="74" t="str">
        <f t="shared" si="175"/>
        <v/>
      </c>
      <c r="BH174" s="74" t="str">
        <f t="shared" si="176"/>
        <v/>
      </c>
      <c r="BI174" s="74" t="str">
        <f t="shared" si="177"/>
        <v/>
      </c>
      <c r="BJ174" s="74" t="str">
        <f t="shared" si="178"/>
        <v/>
      </c>
      <c r="BK174" s="74" t="str">
        <f t="shared" si="179"/>
        <v/>
      </c>
      <c r="BL174" s="74" t="str">
        <f t="shared" si="180"/>
        <v/>
      </c>
      <c r="BM174" s="74" t="str">
        <f t="shared" si="181"/>
        <v/>
      </c>
      <c r="BN174" s="62">
        <f t="shared" si="170"/>
        <v>10.62388888888889</v>
      </c>
      <c r="BO174" s="62">
        <f t="shared" si="171"/>
        <v>-0.913333333333334</v>
      </c>
      <c r="BP174" s="9">
        <f t="shared" si="140"/>
        <v>6.5253067027112432E-4</v>
      </c>
      <c r="BQ174" s="9">
        <f t="shared" si="141"/>
        <v>6.1661887265216774E-4</v>
      </c>
      <c r="BR174" s="9">
        <f t="shared" si="142"/>
        <v>6.3249133393161576E-4</v>
      </c>
      <c r="BS174" s="9" t="str">
        <f t="shared" si="143"/>
        <v/>
      </c>
      <c r="BT174" s="9" t="str">
        <f t="shared" si="144"/>
        <v/>
      </c>
      <c r="BU174" s="9" t="str">
        <f t="shared" si="145"/>
        <v/>
      </c>
      <c r="BV174" s="9" t="str">
        <f t="shared" si="146"/>
        <v/>
      </c>
      <c r="BW174" s="9" t="str">
        <f t="shared" si="147"/>
        <v/>
      </c>
      <c r="BX174" s="9" t="str">
        <f t="shared" si="148"/>
        <v/>
      </c>
      <c r="BY174" s="9" t="str">
        <f t="shared" si="149"/>
        <v/>
      </c>
      <c r="BZ174" s="9">
        <f t="shared" si="150"/>
        <v>1.5333283446696011</v>
      </c>
      <c r="CA174" s="9">
        <f t="shared" si="151"/>
        <v>2.0681392589298588</v>
      </c>
      <c r="CB174" s="9">
        <f t="shared" si="152"/>
        <v>2.106722071909676</v>
      </c>
      <c r="CC174" s="9" t="str">
        <f t="shared" si="153"/>
        <v/>
      </c>
      <c r="CD174" s="9" t="str">
        <f t="shared" si="154"/>
        <v/>
      </c>
      <c r="CE174" s="9" t="str">
        <f t="shared" si="155"/>
        <v/>
      </c>
      <c r="CF174" s="9" t="str">
        <f t="shared" si="156"/>
        <v/>
      </c>
      <c r="CG174" s="9" t="str">
        <f t="shared" si="157"/>
        <v/>
      </c>
      <c r="CH174" s="9" t="str">
        <f t="shared" si="158"/>
        <v/>
      </c>
      <c r="CI174" s="9" t="str">
        <f t="shared" si="159"/>
        <v/>
      </c>
    </row>
    <row r="175" spans="1:87">
      <c r="A175" s="188"/>
      <c r="B175" s="57" t="str">
        <f>IF('Gene Table'!D174="","",'Gene Table'!D174)</f>
        <v>NM_002421</v>
      </c>
      <c r="C175" s="57" t="s">
        <v>1821</v>
      </c>
      <c r="D175" s="60">
        <f>IF(SUM('Test Sample Data'!D$3:D$98)&gt;10,IF(AND(ISNUMBER('Test Sample Data'!D174),'Test Sample Data'!D174&lt;$B$1, 'Test Sample Data'!D174&gt;0),'Test Sample Data'!D174,$B$1),"")</f>
        <v>30.14</v>
      </c>
      <c r="E175" s="60">
        <f>IF(SUM('Test Sample Data'!E$3:E$98)&gt;10,IF(AND(ISNUMBER('Test Sample Data'!E174),'Test Sample Data'!E174&lt;$B$1, 'Test Sample Data'!E174&gt;0),'Test Sample Data'!E174,$B$1),"")</f>
        <v>29.97</v>
      </c>
      <c r="F175" s="60">
        <f>IF(SUM('Test Sample Data'!F$3:F$98)&gt;10,IF(AND(ISNUMBER('Test Sample Data'!F174),'Test Sample Data'!F174&lt;$B$1, 'Test Sample Data'!F174&gt;0),'Test Sample Data'!F174,$B$1),"")</f>
        <v>30.07</v>
      </c>
      <c r="G175" s="60" t="str">
        <f>IF(SUM('Test Sample Data'!G$3:G$98)&gt;10,IF(AND(ISNUMBER('Test Sample Data'!G174),'Test Sample Data'!G174&lt;$B$1, 'Test Sample Data'!G174&gt;0),'Test Sample Data'!G174,$B$1),"")</f>
        <v/>
      </c>
      <c r="H175" s="60" t="str">
        <f>IF(SUM('Test Sample Data'!H$3:H$98)&gt;10,IF(AND(ISNUMBER('Test Sample Data'!H174),'Test Sample Data'!H174&lt;$B$1, 'Test Sample Data'!H174&gt;0),'Test Sample Data'!H174,$B$1),"")</f>
        <v/>
      </c>
      <c r="I175" s="60" t="str">
        <f>IF(SUM('Test Sample Data'!I$3:I$98)&gt;10,IF(AND(ISNUMBER('Test Sample Data'!I174),'Test Sample Data'!I174&lt;$B$1, 'Test Sample Data'!I174&gt;0),'Test Sample Data'!I174,$B$1),"")</f>
        <v/>
      </c>
      <c r="J175" s="60" t="str">
        <f>IF(SUM('Test Sample Data'!J$3:J$98)&gt;10,IF(AND(ISNUMBER('Test Sample Data'!J174),'Test Sample Data'!J174&lt;$B$1, 'Test Sample Data'!J174&gt;0),'Test Sample Data'!J174,$B$1),"")</f>
        <v/>
      </c>
      <c r="K175" s="60" t="str">
        <f>IF(SUM('Test Sample Data'!K$3:K$98)&gt;10,IF(AND(ISNUMBER('Test Sample Data'!K174),'Test Sample Data'!K174&lt;$B$1, 'Test Sample Data'!K174&gt;0),'Test Sample Data'!K174,$B$1),"")</f>
        <v/>
      </c>
      <c r="L175" s="60" t="str">
        <f>IF(SUM('Test Sample Data'!L$3:L$98)&gt;10,IF(AND(ISNUMBER('Test Sample Data'!L174),'Test Sample Data'!L174&lt;$B$1, 'Test Sample Data'!L174&gt;0),'Test Sample Data'!L174,$B$1),"")</f>
        <v/>
      </c>
      <c r="M175" s="60" t="str">
        <f>IF(SUM('Test Sample Data'!M$3:M$98)&gt;10,IF(AND(ISNUMBER('Test Sample Data'!M174),'Test Sample Data'!M174&lt;$B$1, 'Test Sample Data'!M174&gt;0),'Test Sample Data'!M174,$B$1),"")</f>
        <v/>
      </c>
      <c r="N175" s="60" t="str">
        <f>'Gene Table'!D174</f>
        <v>NM_002421</v>
      </c>
      <c r="O175" s="57" t="s">
        <v>1821</v>
      </c>
      <c r="P175" s="60">
        <f>IF(SUM('Control Sample Data'!D$3:D$98)&gt;10,IF(AND(ISNUMBER('Control Sample Data'!D174),'Control Sample Data'!D174&lt;$B$1, 'Control Sample Data'!D174&gt;0),'Control Sample Data'!D174,$B$1),"")</f>
        <v>35</v>
      </c>
      <c r="Q175" s="60">
        <f>IF(SUM('Control Sample Data'!E$3:E$98)&gt;10,IF(AND(ISNUMBER('Control Sample Data'!E174),'Control Sample Data'!E174&lt;$B$1, 'Control Sample Data'!E174&gt;0),'Control Sample Data'!E174,$B$1),"")</f>
        <v>35</v>
      </c>
      <c r="R175" s="60">
        <f>IF(SUM('Control Sample Data'!F$3:F$98)&gt;10,IF(AND(ISNUMBER('Control Sample Data'!F174),'Control Sample Data'!F174&lt;$B$1, 'Control Sample Data'!F174&gt;0),'Control Sample Data'!F174,$B$1),"")</f>
        <v>35</v>
      </c>
      <c r="S175" s="60" t="str">
        <f>IF(SUM('Control Sample Data'!G$3:G$98)&gt;10,IF(AND(ISNUMBER('Control Sample Data'!G174),'Control Sample Data'!G174&lt;$B$1, 'Control Sample Data'!G174&gt;0),'Control Sample Data'!G174,$B$1),"")</f>
        <v/>
      </c>
      <c r="T175" s="60" t="str">
        <f>IF(SUM('Control Sample Data'!H$3:H$98)&gt;10,IF(AND(ISNUMBER('Control Sample Data'!H174),'Control Sample Data'!H174&lt;$B$1, 'Control Sample Data'!H174&gt;0),'Control Sample Data'!H174,$B$1),"")</f>
        <v/>
      </c>
      <c r="U175" s="60" t="str">
        <f>IF(SUM('Control Sample Data'!I$3:I$98)&gt;10,IF(AND(ISNUMBER('Control Sample Data'!I174),'Control Sample Data'!I174&lt;$B$1, 'Control Sample Data'!I174&gt;0),'Control Sample Data'!I174,$B$1),"")</f>
        <v/>
      </c>
      <c r="V175" s="60" t="str">
        <f>IF(SUM('Control Sample Data'!J$3:J$98)&gt;10,IF(AND(ISNUMBER('Control Sample Data'!J174),'Control Sample Data'!J174&lt;$B$1, 'Control Sample Data'!J174&gt;0),'Control Sample Data'!J174,$B$1),"")</f>
        <v/>
      </c>
      <c r="W175" s="60" t="str">
        <f>IF(SUM('Control Sample Data'!K$3:K$98)&gt;10,IF(AND(ISNUMBER('Control Sample Data'!K174),'Control Sample Data'!K174&lt;$B$1, 'Control Sample Data'!K174&gt;0),'Control Sample Data'!K174,$B$1),"")</f>
        <v/>
      </c>
      <c r="X175" s="60" t="str">
        <f>IF(SUM('Control Sample Data'!L$3:L$98)&gt;10,IF(AND(ISNUMBER('Control Sample Data'!L174),'Control Sample Data'!L174&lt;$B$1, 'Control Sample Data'!L174&gt;0),'Control Sample Data'!L174,$B$1),"")</f>
        <v/>
      </c>
      <c r="Y175" s="60" t="str">
        <f>IF(SUM('Control Sample Data'!M$3:M$98)&gt;10,IF(AND(ISNUMBER('Control Sample Data'!M174),'Control Sample Data'!M174&lt;$B$1, 'Control Sample Data'!M174&gt;0),'Control Sample Data'!M174,$B$1),"")</f>
        <v/>
      </c>
      <c r="AT175" s="74">
        <f t="shared" si="160"/>
        <v>6.6216666666666697</v>
      </c>
      <c r="AU175" s="74">
        <f t="shared" si="161"/>
        <v>6.3633333333333297</v>
      </c>
      <c r="AV175" s="74">
        <f t="shared" si="162"/>
        <v>6.4466666666666654</v>
      </c>
      <c r="AW175" s="74" t="str">
        <f t="shared" si="163"/>
        <v/>
      </c>
      <c r="AX175" s="74" t="str">
        <f t="shared" si="164"/>
        <v/>
      </c>
      <c r="AY175" s="74" t="str">
        <f t="shared" si="165"/>
        <v/>
      </c>
      <c r="AZ175" s="74" t="str">
        <f t="shared" si="166"/>
        <v/>
      </c>
      <c r="BA175" s="74" t="str">
        <f t="shared" si="167"/>
        <v/>
      </c>
      <c r="BB175" s="74" t="str">
        <f t="shared" si="168"/>
        <v/>
      </c>
      <c r="BC175" s="74" t="str">
        <f t="shared" si="169"/>
        <v/>
      </c>
      <c r="BD175" s="74">
        <f t="shared" si="172"/>
        <v>11.223333333333333</v>
      </c>
      <c r="BE175" s="74">
        <f t="shared" si="173"/>
        <v>10.691666666666666</v>
      </c>
      <c r="BF175" s="74">
        <f t="shared" si="174"/>
        <v>10.594999999999999</v>
      </c>
      <c r="BG175" s="74" t="str">
        <f t="shared" si="175"/>
        <v/>
      </c>
      <c r="BH175" s="74" t="str">
        <f t="shared" si="176"/>
        <v/>
      </c>
      <c r="BI175" s="74" t="str">
        <f t="shared" si="177"/>
        <v/>
      </c>
      <c r="BJ175" s="74" t="str">
        <f t="shared" si="178"/>
        <v/>
      </c>
      <c r="BK175" s="74" t="str">
        <f t="shared" si="179"/>
        <v/>
      </c>
      <c r="BL175" s="74" t="str">
        <f t="shared" si="180"/>
        <v/>
      </c>
      <c r="BM175" s="74" t="str">
        <f t="shared" si="181"/>
        <v/>
      </c>
      <c r="BN175" s="62">
        <f t="shared" si="170"/>
        <v>6.4772222222222213</v>
      </c>
      <c r="BO175" s="62">
        <f t="shared" si="171"/>
        <v>10.836666666666666</v>
      </c>
      <c r="BP175" s="9">
        <f t="shared" si="140"/>
        <v>1.0154994956439425E-2</v>
      </c>
      <c r="BQ175" s="9">
        <f t="shared" si="141"/>
        <v>1.2146350083660145E-2</v>
      </c>
      <c r="BR175" s="9">
        <f t="shared" si="142"/>
        <v>1.1464627836805939E-2</v>
      </c>
      <c r="BS175" s="9" t="str">
        <f t="shared" si="143"/>
        <v/>
      </c>
      <c r="BT175" s="9" t="str">
        <f t="shared" si="144"/>
        <v/>
      </c>
      <c r="BU175" s="9" t="str">
        <f t="shared" si="145"/>
        <v/>
      </c>
      <c r="BV175" s="9" t="str">
        <f t="shared" si="146"/>
        <v/>
      </c>
      <c r="BW175" s="9" t="str">
        <f t="shared" si="147"/>
        <v/>
      </c>
      <c r="BX175" s="9" t="str">
        <f t="shared" si="148"/>
        <v/>
      </c>
      <c r="BY175" s="9" t="str">
        <f t="shared" si="149"/>
        <v/>
      </c>
      <c r="BZ175" s="9">
        <f t="shared" si="150"/>
        <v>4.1825391551291829E-4</v>
      </c>
      <c r="CA175" s="9">
        <f t="shared" si="151"/>
        <v>6.0462712909054722E-4</v>
      </c>
      <c r="CB175" s="9">
        <f t="shared" si="152"/>
        <v>6.4652778827900342E-4</v>
      </c>
      <c r="CC175" s="9" t="str">
        <f t="shared" si="153"/>
        <v/>
      </c>
      <c r="CD175" s="9" t="str">
        <f t="shared" si="154"/>
        <v/>
      </c>
      <c r="CE175" s="9" t="str">
        <f t="shared" si="155"/>
        <v/>
      </c>
      <c r="CF175" s="9" t="str">
        <f t="shared" si="156"/>
        <v/>
      </c>
      <c r="CG175" s="9" t="str">
        <f t="shared" si="157"/>
        <v/>
      </c>
      <c r="CH175" s="9" t="str">
        <f t="shared" si="158"/>
        <v/>
      </c>
      <c r="CI175" s="9" t="str">
        <f t="shared" si="159"/>
        <v/>
      </c>
    </row>
    <row r="176" spans="1:87">
      <c r="A176" s="188"/>
      <c r="B176" s="57" t="str">
        <f>IF('Gene Table'!D175="","",'Gene Table'!D175)</f>
        <v>NM_000244</v>
      </c>
      <c r="C176" s="57" t="s">
        <v>1822</v>
      </c>
      <c r="D176" s="60">
        <f>IF(SUM('Test Sample Data'!D$3:D$98)&gt;10,IF(AND(ISNUMBER('Test Sample Data'!D175),'Test Sample Data'!D175&lt;$B$1, 'Test Sample Data'!D175&gt;0),'Test Sample Data'!D175,$B$1),"")</f>
        <v>25.61</v>
      </c>
      <c r="E176" s="60">
        <f>IF(SUM('Test Sample Data'!E$3:E$98)&gt;10,IF(AND(ISNUMBER('Test Sample Data'!E175),'Test Sample Data'!E175&lt;$B$1, 'Test Sample Data'!E175&gt;0),'Test Sample Data'!E175,$B$1),"")</f>
        <v>25.83</v>
      </c>
      <c r="F176" s="60">
        <f>IF(SUM('Test Sample Data'!F$3:F$98)&gt;10,IF(AND(ISNUMBER('Test Sample Data'!F175),'Test Sample Data'!F175&lt;$B$1, 'Test Sample Data'!F175&gt;0),'Test Sample Data'!F175,$B$1),"")</f>
        <v>25.95</v>
      </c>
      <c r="G176" s="60" t="str">
        <f>IF(SUM('Test Sample Data'!G$3:G$98)&gt;10,IF(AND(ISNUMBER('Test Sample Data'!G175),'Test Sample Data'!G175&lt;$B$1, 'Test Sample Data'!G175&gt;0),'Test Sample Data'!G175,$B$1),"")</f>
        <v/>
      </c>
      <c r="H176" s="60" t="str">
        <f>IF(SUM('Test Sample Data'!H$3:H$98)&gt;10,IF(AND(ISNUMBER('Test Sample Data'!H175),'Test Sample Data'!H175&lt;$B$1, 'Test Sample Data'!H175&gt;0),'Test Sample Data'!H175,$B$1),"")</f>
        <v/>
      </c>
      <c r="I176" s="60" t="str">
        <f>IF(SUM('Test Sample Data'!I$3:I$98)&gt;10,IF(AND(ISNUMBER('Test Sample Data'!I175),'Test Sample Data'!I175&lt;$B$1, 'Test Sample Data'!I175&gt;0),'Test Sample Data'!I175,$B$1),"")</f>
        <v/>
      </c>
      <c r="J176" s="60" t="str">
        <f>IF(SUM('Test Sample Data'!J$3:J$98)&gt;10,IF(AND(ISNUMBER('Test Sample Data'!J175),'Test Sample Data'!J175&lt;$B$1, 'Test Sample Data'!J175&gt;0),'Test Sample Data'!J175,$B$1),"")</f>
        <v/>
      </c>
      <c r="K176" s="60" t="str">
        <f>IF(SUM('Test Sample Data'!K$3:K$98)&gt;10,IF(AND(ISNUMBER('Test Sample Data'!K175),'Test Sample Data'!K175&lt;$B$1, 'Test Sample Data'!K175&gt;0),'Test Sample Data'!K175,$B$1),"")</f>
        <v/>
      </c>
      <c r="L176" s="60" t="str">
        <f>IF(SUM('Test Sample Data'!L$3:L$98)&gt;10,IF(AND(ISNUMBER('Test Sample Data'!L175),'Test Sample Data'!L175&lt;$B$1, 'Test Sample Data'!L175&gt;0),'Test Sample Data'!L175,$B$1),"")</f>
        <v/>
      </c>
      <c r="M176" s="60" t="str">
        <f>IF(SUM('Test Sample Data'!M$3:M$98)&gt;10,IF(AND(ISNUMBER('Test Sample Data'!M175),'Test Sample Data'!M175&lt;$B$1, 'Test Sample Data'!M175&gt;0),'Test Sample Data'!M175,$B$1),"")</f>
        <v/>
      </c>
      <c r="N176" s="60" t="str">
        <f>'Gene Table'!D175</f>
        <v>NM_000244</v>
      </c>
      <c r="O176" s="57" t="s">
        <v>1822</v>
      </c>
      <c r="P176" s="60">
        <f>IF(SUM('Control Sample Data'!D$3:D$98)&gt;10,IF(AND(ISNUMBER('Control Sample Data'!D175),'Control Sample Data'!D175&lt;$B$1, 'Control Sample Data'!D175&gt;0),'Control Sample Data'!D175,$B$1),"")</f>
        <v>34.39</v>
      </c>
      <c r="Q176" s="60">
        <f>IF(SUM('Control Sample Data'!E$3:E$98)&gt;10,IF(AND(ISNUMBER('Control Sample Data'!E175),'Control Sample Data'!E175&lt;$B$1, 'Control Sample Data'!E175&gt;0),'Control Sample Data'!E175,$B$1),"")</f>
        <v>33.94</v>
      </c>
      <c r="R176" s="60">
        <f>IF(SUM('Control Sample Data'!F$3:F$98)&gt;10,IF(AND(ISNUMBER('Control Sample Data'!F175),'Control Sample Data'!F175&lt;$B$1, 'Control Sample Data'!F175&gt;0),'Control Sample Data'!F175,$B$1),"")</f>
        <v>35</v>
      </c>
      <c r="S176" s="60" t="str">
        <f>IF(SUM('Control Sample Data'!G$3:G$98)&gt;10,IF(AND(ISNUMBER('Control Sample Data'!G175),'Control Sample Data'!G175&lt;$B$1, 'Control Sample Data'!G175&gt;0),'Control Sample Data'!G175,$B$1),"")</f>
        <v/>
      </c>
      <c r="T176" s="60" t="str">
        <f>IF(SUM('Control Sample Data'!H$3:H$98)&gt;10,IF(AND(ISNUMBER('Control Sample Data'!H175),'Control Sample Data'!H175&lt;$B$1, 'Control Sample Data'!H175&gt;0),'Control Sample Data'!H175,$B$1),"")</f>
        <v/>
      </c>
      <c r="U176" s="60" t="str">
        <f>IF(SUM('Control Sample Data'!I$3:I$98)&gt;10,IF(AND(ISNUMBER('Control Sample Data'!I175),'Control Sample Data'!I175&lt;$B$1, 'Control Sample Data'!I175&gt;0),'Control Sample Data'!I175,$B$1),"")</f>
        <v/>
      </c>
      <c r="V176" s="60" t="str">
        <f>IF(SUM('Control Sample Data'!J$3:J$98)&gt;10,IF(AND(ISNUMBER('Control Sample Data'!J175),'Control Sample Data'!J175&lt;$B$1, 'Control Sample Data'!J175&gt;0),'Control Sample Data'!J175,$B$1),"")</f>
        <v/>
      </c>
      <c r="W176" s="60" t="str">
        <f>IF(SUM('Control Sample Data'!K$3:K$98)&gt;10,IF(AND(ISNUMBER('Control Sample Data'!K175),'Control Sample Data'!K175&lt;$B$1, 'Control Sample Data'!K175&gt;0),'Control Sample Data'!K175,$B$1),"")</f>
        <v/>
      </c>
      <c r="X176" s="60" t="str">
        <f>IF(SUM('Control Sample Data'!L$3:L$98)&gt;10,IF(AND(ISNUMBER('Control Sample Data'!L175),'Control Sample Data'!L175&lt;$B$1, 'Control Sample Data'!L175&gt;0),'Control Sample Data'!L175,$B$1),"")</f>
        <v/>
      </c>
      <c r="Y176" s="60" t="str">
        <f>IF(SUM('Control Sample Data'!M$3:M$98)&gt;10,IF(AND(ISNUMBER('Control Sample Data'!M175),'Control Sample Data'!M175&lt;$B$1, 'Control Sample Data'!M175&gt;0),'Control Sample Data'!M175,$B$1),"")</f>
        <v/>
      </c>
      <c r="AT176" s="74">
        <f t="shared" si="160"/>
        <v>2.0916666666666686</v>
      </c>
      <c r="AU176" s="74">
        <f t="shared" si="161"/>
        <v>2.2233333333333292</v>
      </c>
      <c r="AV176" s="74">
        <f t="shared" si="162"/>
        <v>2.3266666666666644</v>
      </c>
      <c r="AW176" s="74" t="str">
        <f t="shared" si="163"/>
        <v/>
      </c>
      <c r="AX176" s="74" t="str">
        <f t="shared" si="164"/>
        <v/>
      </c>
      <c r="AY176" s="74" t="str">
        <f t="shared" si="165"/>
        <v/>
      </c>
      <c r="AZ176" s="74" t="str">
        <f t="shared" si="166"/>
        <v/>
      </c>
      <c r="BA176" s="74" t="str">
        <f t="shared" si="167"/>
        <v/>
      </c>
      <c r="BB176" s="74" t="str">
        <f t="shared" si="168"/>
        <v/>
      </c>
      <c r="BC176" s="74" t="str">
        <f t="shared" si="169"/>
        <v/>
      </c>
      <c r="BD176" s="74">
        <f t="shared" si="172"/>
        <v>10.613333333333333</v>
      </c>
      <c r="BE176" s="74">
        <f t="shared" si="173"/>
        <v>9.6316666666666642</v>
      </c>
      <c r="BF176" s="74">
        <f t="shared" si="174"/>
        <v>10.594999999999999</v>
      </c>
      <c r="BG176" s="74" t="str">
        <f t="shared" si="175"/>
        <v/>
      </c>
      <c r="BH176" s="74" t="str">
        <f t="shared" si="176"/>
        <v/>
      </c>
      <c r="BI176" s="74" t="str">
        <f t="shared" si="177"/>
        <v/>
      </c>
      <c r="BJ176" s="74" t="str">
        <f t="shared" si="178"/>
        <v/>
      </c>
      <c r="BK176" s="74" t="str">
        <f t="shared" si="179"/>
        <v/>
      </c>
      <c r="BL176" s="74" t="str">
        <f t="shared" si="180"/>
        <v/>
      </c>
      <c r="BM176" s="74" t="str">
        <f t="shared" si="181"/>
        <v/>
      </c>
      <c r="BN176" s="62">
        <f t="shared" si="170"/>
        <v>2.2138888888888872</v>
      </c>
      <c r="BO176" s="62">
        <f t="shared" si="171"/>
        <v>10.28</v>
      </c>
      <c r="BP176" s="9">
        <f t="shared" si="140"/>
        <v>0.23460949916778548</v>
      </c>
      <c r="BQ176" s="9">
        <f t="shared" si="141"/>
        <v>0.21414600474261469</v>
      </c>
      <c r="BR176" s="9">
        <f t="shared" si="142"/>
        <v>0.19934417209829955</v>
      </c>
      <c r="BS176" s="9" t="str">
        <f t="shared" si="143"/>
        <v/>
      </c>
      <c r="BT176" s="9" t="str">
        <f t="shared" si="144"/>
        <v/>
      </c>
      <c r="BU176" s="9" t="str">
        <f t="shared" si="145"/>
        <v/>
      </c>
      <c r="BV176" s="9" t="str">
        <f t="shared" si="146"/>
        <v/>
      </c>
      <c r="BW176" s="9" t="str">
        <f t="shared" si="147"/>
        <v/>
      </c>
      <c r="BX176" s="9" t="str">
        <f t="shared" si="148"/>
        <v/>
      </c>
      <c r="BY176" s="9" t="str">
        <f t="shared" si="149"/>
        <v/>
      </c>
      <c r="BZ176" s="9">
        <f t="shared" si="150"/>
        <v>6.3836389023540273E-4</v>
      </c>
      <c r="CA176" s="9">
        <f t="shared" si="151"/>
        <v>1.2606061603051227E-3</v>
      </c>
      <c r="CB176" s="9">
        <f t="shared" si="152"/>
        <v>6.4652778827900342E-4</v>
      </c>
      <c r="CC176" s="9" t="str">
        <f t="shared" si="153"/>
        <v/>
      </c>
      <c r="CD176" s="9" t="str">
        <f t="shared" si="154"/>
        <v/>
      </c>
      <c r="CE176" s="9" t="str">
        <f t="shared" si="155"/>
        <v/>
      </c>
      <c r="CF176" s="9" t="str">
        <f t="shared" si="156"/>
        <v/>
      </c>
      <c r="CG176" s="9" t="str">
        <f t="shared" si="157"/>
        <v/>
      </c>
      <c r="CH176" s="9" t="str">
        <f t="shared" si="158"/>
        <v/>
      </c>
      <c r="CI176" s="9" t="str">
        <f t="shared" si="159"/>
        <v/>
      </c>
    </row>
    <row r="177" spans="1:87">
      <c r="A177" s="188"/>
      <c r="B177" s="57" t="str">
        <f>IF('Gene Table'!D176="","",'Gene Table'!D176)</f>
        <v>NM_006152</v>
      </c>
      <c r="C177" s="57" t="s">
        <v>1823</v>
      </c>
      <c r="D177" s="60">
        <f>IF(SUM('Test Sample Data'!D$3:D$98)&gt;10,IF(AND(ISNUMBER('Test Sample Data'!D176),'Test Sample Data'!D176&lt;$B$1, 'Test Sample Data'!D176&gt;0),'Test Sample Data'!D176,$B$1),"")</f>
        <v>28.19</v>
      </c>
      <c r="E177" s="60">
        <f>IF(SUM('Test Sample Data'!E$3:E$98)&gt;10,IF(AND(ISNUMBER('Test Sample Data'!E176),'Test Sample Data'!E176&lt;$B$1, 'Test Sample Data'!E176&gt;0),'Test Sample Data'!E176,$B$1),"")</f>
        <v>28.55</v>
      </c>
      <c r="F177" s="60">
        <f>IF(SUM('Test Sample Data'!F$3:F$98)&gt;10,IF(AND(ISNUMBER('Test Sample Data'!F176),'Test Sample Data'!F176&lt;$B$1, 'Test Sample Data'!F176&gt;0),'Test Sample Data'!F176,$B$1),"")</f>
        <v>28.42</v>
      </c>
      <c r="G177" s="60" t="str">
        <f>IF(SUM('Test Sample Data'!G$3:G$98)&gt;10,IF(AND(ISNUMBER('Test Sample Data'!G176),'Test Sample Data'!G176&lt;$B$1, 'Test Sample Data'!G176&gt;0),'Test Sample Data'!G176,$B$1),"")</f>
        <v/>
      </c>
      <c r="H177" s="60" t="str">
        <f>IF(SUM('Test Sample Data'!H$3:H$98)&gt;10,IF(AND(ISNUMBER('Test Sample Data'!H176),'Test Sample Data'!H176&lt;$B$1, 'Test Sample Data'!H176&gt;0),'Test Sample Data'!H176,$B$1),"")</f>
        <v/>
      </c>
      <c r="I177" s="60" t="str">
        <f>IF(SUM('Test Sample Data'!I$3:I$98)&gt;10,IF(AND(ISNUMBER('Test Sample Data'!I176),'Test Sample Data'!I176&lt;$B$1, 'Test Sample Data'!I176&gt;0),'Test Sample Data'!I176,$B$1),"")</f>
        <v/>
      </c>
      <c r="J177" s="60" t="str">
        <f>IF(SUM('Test Sample Data'!J$3:J$98)&gt;10,IF(AND(ISNUMBER('Test Sample Data'!J176),'Test Sample Data'!J176&lt;$B$1, 'Test Sample Data'!J176&gt;0),'Test Sample Data'!J176,$B$1),"")</f>
        <v/>
      </c>
      <c r="K177" s="60" t="str">
        <f>IF(SUM('Test Sample Data'!K$3:K$98)&gt;10,IF(AND(ISNUMBER('Test Sample Data'!K176),'Test Sample Data'!K176&lt;$B$1, 'Test Sample Data'!K176&gt;0),'Test Sample Data'!K176,$B$1),"")</f>
        <v/>
      </c>
      <c r="L177" s="60" t="str">
        <f>IF(SUM('Test Sample Data'!L$3:L$98)&gt;10,IF(AND(ISNUMBER('Test Sample Data'!L176),'Test Sample Data'!L176&lt;$B$1, 'Test Sample Data'!L176&gt;0),'Test Sample Data'!L176,$B$1),"")</f>
        <v/>
      </c>
      <c r="M177" s="60" t="str">
        <f>IF(SUM('Test Sample Data'!M$3:M$98)&gt;10,IF(AND(ISNUMBER('Test Sample Data'!M176),'Test Sample Data'!M176&lt;$B$1, 'Test Sample Data'!M176&gt;0),'Test Sample Data'!M176,$B$1),"")</f>
        <v/>
      </c>
      <c r="N177" s="60" t="str">
        <f>'Gene Table'!D176</f>
        <v>NM_006152</v>
      </c>
      <c r="O177" s="57" t="s">
        <v>1823</v>
      </c>
      <c r="P177" s="60">
        <f>IF(SUM('Control Sample Data'!D$3:D$98)&gt;10,IF(AND(ISNUMBER('Control Sample Data'!D176),'Control Sample Data'!D176&lt;$B$1, 'Control Sample Data'!D176&gt;0),'Control Sample Data'!D176,$B$1),"")</f>
        <v>28.09</v>
      </c>
      <c r="Q177" s="60">
        <f>IF(SUM('Control Sample Data'!E$3:E$98)&gt;10,IF(AND(ISNUMBER('Control Sample Data'!E176),'Control Sample Data'!E176&lt;$B$1, 'Control Sample Data'!E176&gt;0),'Control Sample Data'!E176,$B$1),"")</f>
        <v>28.05</v>
      </c>
      <c r="R177" s="60">
        <f>IF(SUM('Control Sample Data'!F$3:F$98)&gt;10,IF(AND(ISNUMBER('Control Sample Data'!F176),'Control Sample Data'!F176&lt;$B$1, 'Control Sample Data'!F176&gt;0),'Control Sample Data'!F176,$B$1),"")</f>
        <v>28.11</v>
      </c>
      <c r="S177" s="60" t="str">
        <f>IF(SUM('Control Sample Data'!G$3:G$98)&gt;10,IF(AND(ISNUMBER('Control Sample Data'!G176),'Control Sample Data'!G176&lt;$B$1, 'Control Sample Data'!G176&gt;0),'Control Sample Data'!G176,$B$1),"")</f>
        <v/>
      </c>
      <c r="T177" s="60" t="str">
        <f>IF(SUM('Control Sample Data'!H$3:H$98)&gt;10,IF(AND(ISNUMBER('Control Sample Data'!H176),'Control Sample Data'!H176&lt;$B$1, 'Control Sample Data'!H176&gt;0),'Control Sample Data'!H176,$B$1),"")</f>
        <v/>
      </c>
      <c r="U177" s="60" t="str">
        <f>IF(SUM('Control Sample Data'!I$3:I$98)&gt;10,IF(AND(ISNUMBER('Control Sample Data'!I176),'Control Sample Data'!I176&lt;$B$1, 'Control Sample Data'!I176&gt;0),'Control Sample Data'!I176,$B$1),"")</f>
        <v/>
      </c>
      <c r="V177" s="60" t="str">
        <f>IF(SUM('Control Sample Data'!J$3:J$98)&gt;10,IF(AND(ISNUMBER('Control Sample Data'!J176),'Control Sample Data'!J176&lt;$B$1, 'Control Sample Data'!J176&gt;0),'Control Sample Data'!J176,$B$1),"")</f>
        <v/>
      </c>
      <c r="W177" s="60" t="str">
        <f>IF(SUM('Control Sample Data'!K$3:K$98)&gt;10,IF(AND(ISNUMBER('Control Sample Data'!K176),'Control Sample Data'!K176&lt;$B$1, 'Control Sample Data'!K176&gt;0),'Control Sample Data'!K176,$B$1),"")</f>
        <v/>
      </c>
      <c r="X177" s="60" t="str">
        <f>IF(SUM('Control Sample Data'!L$3:L$98)&gt;10,IF(AND(ISNUMBER('Control Sample Data'!L176),'Control Sample Data'!L176&lt;$B$1, 'Control Sample Data'!L176&gt;0),'Control Sample Data'!L176,$B$1),"")</f>
        <v/>
      </c>
      <c r="Y177" s="60" t="str">
        <f>IF(SUM('Control Sample Data'!M$3:M$98)&gt;10,IF(AND(ISNUMBER('Control Sample Data'!M176),'Control Sample Data'!M176&lt;$B$1, 'Control Sample Data'!M176&gt;0),'Control Sample Data'!M176,$B$1),"")</f>
        <v/>
      </c>
      <c r="AT177" s="74">
        <f t="shared" si="160"/>
        <v>4.6716666666666704</v>
      </c>
      <c r="AU177" s="74">
        <f t="shared" si="161"/>
        <v>4.9433333333333316</v>
      </c>
      <c r="AV177" s="74">
        <f t="shared" si="162"/>
        <v>4.7966666666666669</v>
      </c>
      <c r="AW177" s="74" t="str">
        <f t="shared" si="163"/>
        <v/>
      </c>
      <c r="AX177" s="74" t="str">
        <f t="shared" si="164"/>
        <v/>
      </c>
      <c r="AY177" s="74" t="str">
        <f t="shared" si="165"/>
        <v/>
      </c>
      <c r="AZ177" s="74" t="str">
        <f t="shared" si="166"/>
        <v/>
      </c>
      <c r="BA177" s="74" t="str">
        <f t="shared" si="167"/>
        <v/>
      </c>
      <c r="BB177" s="74" t="str">
        <f t="shared" si="168"/>
        <v/>
      </c>
      <c r="BC177" s="74" t="str">
        <f t="shared" si="169"/>
        <v/>
      </c>
      <c r="BD177" s="74">
        <f t="shared" si="172"/>
        <v>4.3133333333333326</v>
      </c>
      <c r="BE177" s="74">
        <f t="shared" si="173"/>
        <v>3.7416666666666671</v>
      </c>
      <c r="BF177" s="74">
        <f t="shared" si="174"/>
        <v>3.7049999999999983</v>
      </c>
      <c r="BG177" s="74" t="str">
        <f t="shared" si="175"/>
        <v/>
      </c>
      <c r="BH177" s="74" t="str">
        <f t="shared" si="176"/>
        <v/>
      </c>
      <c r="BI177" s="74" t="str">
        <f t="shared" si="177"/>
        <v/>
      </c>
      <c r="BJ177" s="74" t="str">
        <f t="shared" si="178"/>
        <v/>
      </c>
      <c r="BK177" s="74" t="str">
        <f t="shared" si="179"/>
        <v/>
      </c>
      <c r="BL177" s="74" t="str">
        <f t="shared" si="180"/>
        <v/>
      </c>
      <c r="BM177" s="74" t="str">
        <f t="shared" si="181"/>
        <v/>
      </c>
      <c r="BN177" s="62">
        <f t="shared" si="170"/>
        <v>4.8038888888888893</v>
      </c>
      <c r="BO177" s="62">
        <f t="shared" si="171"/>
        <v>3.9199999999999995</v>
      </c>
      <c r="BP177" s="9">
        <f t="shared" si="140"/>
        <v>3.9236314193893645E-2</v>
      </c>
      <c r="BQ177" s="9">
        <f t="shared" si="141"/>
        <v>3.2501872934014978E-2</v>
      </c>
      <c r="BR177" s="9">
        <f t="shared" si="142"/>
        <v>3.5979858756249393E-2</v>
      </c>
      <c r="BS177" s="9" t="str">
        <f t="shared" si="143"/>
        <v/>
      </c>
      <c r="BT177" s="9" t="str">
        <f t="shared" si="144"/>
        <v/>
      </c>
      <c r="BU177" s="9" t="str">
        <f t="shared" si="145"/>
        <v/>
      </c>
      <c r="BV177" s="9" t="str">
        <f t="shared" si="146"/>
        <v/>
      </c>
      <c r="BW177" s="9" t="str">
        <f t="shared" si="147"/>
        <v/>
      </c>
      <c r="BX177" s="9" t="str">
        <f t="shared" si="148"/>
        <v/>
      </c>
      <c r="BY177" s="9" t="str">
        <f t="shared" si="149"/>
        <v/>
      </c>
      <c r="BZ177" s="9">
        <f t="shared" si="150"/>
        <v>5.029876077724442E-2</v>
      </c>
      <c r="CA177" s="9">
        <f t="shared" si="151"/>
        <v>7.4756007608587707E-2</v>
      </c>
      <c r="CB177" s="9">
        <f t="shared" si="152"/>
        <v>7.6680311078362859E-2</v>
      </c>
      <c r="CC177" s="9" t="str">
        <f t="shared" si="153"/>
        <v/>
      </c>
      <c r="CD177" s="9" t="str">
        <f t="shared" si="154"/>
        <v/>
      </c>
      <c r="CE177" s="9" t="str">
        <f t="shared" si="155"/>
        <v/>
      </c>
      <c r="CF177" s="9" t="str">
        <f t="shared" si="156"/>
        <v/>
      </c>
      <c r="CG177" s="9" t="str">
        <f t="shared" si="157"/>
        <v/>
      </c>
      <c r="CH177" s="9" t="str">
        <f t="shared" si="158"/>
        <v/>
      </c>
      <c r="CI177" s="9" t="str">
        <f t="shared" si="159"/>
        <v/>
      </c>
    </row>
    <row r="178" spans="1:87">
      <c r="A178" s="188"/>
      <c r="B178" s="57" t="str">
        <f>IF('Gene Table'!D177="","",'Gene Table'!D177)</f>
        <v>NM_002312</v>
      </c>
      <c r="C178" s="57" t="s">
        <v>1824</v>
      </c>
      <c r="D178" s="60">
        <f>IF(SUM('Test Sample Data'!D$3:D$98)&gt;10,IF(AND(ISNUMBER('Test Sample Data'!D177),'Test Sample Data'!D177&lt;$B$1, 'Test Sample Data'!D177&gt;0),'Test Sample Data'!D177,$B$1),"")</f>
        <v>28.37</v>
      </c>
      <c r="E178" s="60">
        <f>IF(SUM('Test Sample Data'!E$3:E$98)&gt;10,IF(AND(ISNUMBER('Test Sample Data'!E177),'Test Sample Data'!E177&lt;$B$1, 'Test Sample Data'!E177&gt;0),'Test Sample Data'!E177,$B$1),"")</f>
        <v>28.82</v>
      </c>
      <c r="F178" s="60">
        <f>IF(SUM('Test Sample Data'!F$3:F$98)&gt;10,IF(AND(ISNUMBER('Test Sample Data'!F177),'Test Sample Data'!F177&lt;$B$1, 'Test Sample Data'!F177&gt;0),'Test Sample Data'!F177,$B$1),"")</f>
        <v>28.78</v>
      </c>
      <c r="G178" s="60" t="str">
        <f>IF(SUM('Test Sample Data'!G$3:G$98)&gt;10,IF(AND(ISNUMBER('Test Sample Data'!G177),'Test Sample Data'!G177&lt;$B$1, 'Test Sample Data'!G177&gt;0),'Test Sample Data'!G177,$B$1),"")</f>
        <v/>
      </c>
      <c r="H178" s="60" t="str">
        <f>IF(SUM('Test Sample Data'!H$3:H$98)&gt;10,IF(AND(ISNUMBER('Test Sample Data'!H177),'Test Sample Data'!H177&lt;$B$1, 'Test Sample Data'!H177&gt;0),'Test Sample Data'!H177,$B$1),"")</f>
        <v/>
      </c>
      <c r="I178" s="60" t="str">
        <f>IF(SUM('Test Sample Data'!I$3:I$98)&gt;10,IF(AND(ISNUMBER('Test Sample Data'!I177),'Test Sample Data'!I177&lt;$B$1, 'Test Sample Data'!I177&gt;0),'Test Sample Data'!I177,$B$1),"")</f>
        <v/>
      </c>
      <c r="J178" s="60" t="str">
        <f>IF(SUM('Test Sample Data'!J$3:J$98)&gt;10,IF(AND(ISNUMBER('Test Sample Data'!J177),'Test Sample Data'!J177&lt;$B$1, 'Test Sample Data'!J177&gt;0),'Test Sample Data'!J177,$B$1),"")</f>
        <v/>
      </c>
      <c r="K178" s="60" t="str">
        <f>IF(SUM('Test Sample Data'!K$3:K$98)&gt;10,IF(AND(ISNUMBER('Test Sample Data'!K177),'Test Sample Data'!K177&lt;$B$1, 'Test Sample Data'!K177&gt;0),'Test Sample Data'!K177,$B$1),"")</f>
        <v/>
      </c>
      <c r="L178" s="60" t="str">
        <f>IF(SUM('Test Sample Data'!L$3:L$98)&gt;10,IF(AND(ISNUMBER('Test Sample Data'!L177),'Test Sample Data'!L177&lt;$B$1, 'Test Sample Data'!L177&gt;0),'Test Sample Data'!L177,$B$1),"")</f>
        <v/>
      </c>
      <c r="M178" s="60" t="str">
        <f>IF(SUM('Test Sample Data'!M$3:M$98)&gt;10,IF(AND(ISNUMBER('Test Sample Data'!M177),'Test Sample Data'!M177&lt;$B$1, 'Test Sample Data'!M177&gt;0),'Test Sample Data'!M177,$B$1),"")</f>
        <v/>
      </c>
      <c r="N178" s="60" t="str">
        <f>'Gene Table'!D177</f>
        <v>NM_002312</v>
      </c>
      <c r="O178" s="57" t="s">
        <v>1824</v>
      </c>
      <c r="P178" s="60">
        <f>IF(SUM('Control Sample Data'!D$3:D$98)&gt;10,IF(AND(ISNUMBER('Control Sample Data'!D177),'Control Sample Data'!D177&lt;$B$1, 'Control Sample Data'!D177&gt;0),'Control Sample Data'!D177,$B$1),"")</f>
        <v>29.43</v>
      </c>
      <c r="Q178" s="60">
        <f>IF(SUM('Control Sample Data'!E$3:E$98)&gt;10,IF(AND(ISNUMBER('Control Sample Data'!E177),'Control Sample Data'!E177&lt;$B$1, 'Control Sample Data'!E177&gt;0),'Control Sample Data'!E177,$B$1),"")</f>
        <v>29.36</v>
      </c>
      <c r="R178" s="60">
        <f>IF(SUM('Control Sample Data'!F$3:F$98)&gt;10,IF(AND(ISNUMBER('Control Sample Data'!F177),'Control Sample Data'!F177&lt;$B$1, 'Control Sample Data'!F177&gt;0),'Control Sample Data'!F177,$B$1),"")</f>
        <v>29.69</v>
      </c>
      <c r="S178" s="60" t="str">
        <f>IF(SUM('Control Sample Data'!G$3:G$98)&gt;10,IF(AND(ISNUMBER('Control Sample Data'!G177),'Control Sample Data'!G177&lt;$B$1, 'Control Sample Data'!G177&gt;0),'Control Sample Data'!G177,$B$1),"")</f>
        <v/>
      </c>
      <c r="T178" s="60" t="str">
        <f>IF(SUM('Control Sample Data'!H$3:H$98)&gt;10,IF(AND(ISNUMBER('Control Sample Data'!H177),'Control Sample Data'!H177&lt;$B$1, 'Control Sample Data'!H177&gt;0),'Control Sample Data'!H177,$B$1),"")</f>
        <v/>
      </c>
      <c r="U178" s="60" t="str">
        <f>IF(SUM('Control Sample Data'!I$3:I$98)&gt;10,IF(AND(ISNUMBER('Control Sample Data'!I177),'Control Sample Data'!I177&lt;$B$1, 'Control Sample Data'!I177&gt;0),'Control Sample Data'!I177,$B$1),"")</f>
        <v/>
      </c>
      <c r="V178" s="60" t="str">
        <f>IF(SUM('Control Sample Data'!J$3:J$98)&gt;10,IF(AND(ISNUMBER('Control Sample Data'!J177),'Control Sample Data'!J177&lt;$B$1, 'Control Sample Data'!J177&gt;0),'Control Sample Data'!J177,$B$1),"")</f>
        <v/>
      </c>
      <c r="W178" s="60" t="str">
        <f>IF(SUM('Control Sample Data'!K$3:K$98)&gt;10,IF(AND(ISNUMBER('Control Sample Data'!K177),'Control Sample Data'!K177&lt;$B$1, 'Control Sample Data'!K177&gt;0),'Control Sample Data'!K177,$B$1),"")</f>
        <v/>
      </c>
      <c r="X178" s="60" t="str">
        <f>IF(SUM('Control Sample Data'!L$3:L$98)&gt;10,IF(AND(ISNUMBER('Control Sample Data'!L177),'Control Sample Data'!L177&lt;$B$1, 'Control Sample Data'!L177&gt;0),'Control Sample Data'!L177,$B$1),"")</f>
        <v/>
      </c>
      <c r="Y178" s="60" t="str">
        <f>IF(SUM('Control Sample Data'!M$3:M$98)&gt;10,IF(AND(ISNUMBER('Control Sample Data'!M177),'Control Sample Data'!M177&lt;$B$1, 'Control Sample Data'!M177&gt;0),'Control Sample Data'!M177,$B$1),"")</f>
        <v/>
      </c>
      <c r="AT178" s="74">
        <f t="shared" si="160"/>
        <v>4.8516666666666701</v>
      </c>
      <c r="AU178" s="74">
        <f t="shared" si="161"/>
        <v>5.2133333333333312</v>
      </c>
      <c r="AV178" s="74">
        <f t="shared" si="162"/>
        <v>5.1566666666666663</v>
      </c>
      <c r="AW178" s="74" t="str">
        <f t="shared" si="163"/>
        <v/>
      </c>
      <c r="AX178" s="74" t="str">
        <f t="shared" si="164"/>
        <v/>
      </c>
      <c r="AY178" s="74" t="str">
        <f t="shared" si="165"/>
        <v/>
      </c>
      <c r="AZ178" s="74" t="str">
        <f t="shared" si="166"/>
        <v/>
      </c>
      <c r="BA178" s="74" t="str">
        <f t="shared" si="167"/>
        <v/>
      </c>
      <c r="BB178" s="74" t="str">
        <f t="shared" si="168"/>
        <v/>
      </c>
      <c r="BC178" s="74" t="str">
        <f t="shared" si="169"/>
        <v/>
      </c>
      <c r="BD178" s="74">
        <f t="shared" si="172"/>
        <v>5.6533333333333324</v>
      </c>
      <c r="BE178" s="74">
        <f t="shared" si="173"/>
        <v>5.0516666666666659</v>
      </c>
      <c r="BF178" s="74">
        <f t="shared" si="174"/>
        <v>5.2850000000000001</v>
      </c>
      <c r="BG178" s="74" t="str">
        <f t="shared" si="175"/>
        <v/>
      </c>
      <c r="BH178" s="74" t="str">
        <f t="shared" si="176"/>
        <v/>
      </c>
      <c r="BI178" s="74" t="str">
        <f t="shared" si="177"/>
        <v/>
      </c>
      <c r="BJ178" s="74" t="str">
        <f t="shared" si="178"/>
        <v/>
      </c>
      <c r="BK178" s="74" t="str">
        <f t="shared" si="179"/>
        <v/>
      </c>
      <c r="BL178" s="74" t="str">
        <f t="shared" si="180"/>
        <v/>
      </c>
      <c r="BM178" s="74" t="str">
        <f t="shared" si="181"/>
        <v/>
      </c>
      <c r="BN178" s="62">
        <f t="shared" si="170"/>
        <v>5.0738888888888889</v>
      </c>
      <c r="BO178" s="62">
        <f t="shared" si="171"/>
        <v>5.3299999999999992</v>
      </c>
      <c r="BP178" s="9">
        <f t="shared" si="140"/>
        <v>3.4634012102351494E-2</v>
      </c>
      <c r="BQ178" s="9">
        <f t="shared" si="141"/>
        <v>2.6954438499756005E-2</v>
      </c>
      <c r="BR178" s="9">
        <f t="shared" si="142"/>
        <v>2.8034231524057228E-2</v>
      </c>
      <c r="BS178" s="9" t="str">
        <f t="shared" si="143"/>
        <v/>
      </c>
      <c r="BT178" s="9" t="str">
        <f t="shared" si="144"/>
        <v/>
      </c>
      <c r="BU178" s="9" t="str">
        <f t="shared" si="145"/>
        <v/>
      </c>
      <c r="BV178" s="9" t="str">
        <f t="shared" si="146"/>
        <v/>
      </c>
      <c r="BW178" s="9" t="str">
        <f t="shared" si="147"/>
        <v/>
      </c>
      <c r="BX178" s="9" t="str">
        <f t="shared" si="148"/>
        <v/>
      </c>
      <c r="BY178" s="9" t="str">
        <f t="shared" si="149"/>
        <v/>
      </c>
      <c r="BZ178" s="9">
        <f t="shared" si="150"/>
        <v>1.9869049474778182E-2</v>
      </c>
      <c r="CA178" s="9">
        <f t="shared" si="151"/>
        <v>3.0150658744906952E-2</v>
      </c>
      <c r="CB178" s="9">
        <f t="shared" si="152"/>
        <v>2.5648175275328072E-2</v>
      </c>
      <c r="CC178" s="9" t="str">
        <f t="shared" si="153"/>
        <v/>
      </c>
      <c r="CD178" s="9" t="str">
        <f t="shared" si="154"/>
        <v/>
      </c>
      <c r="CE178" s="9" t="str">
        <f t="shared" si="155"/>
        <v/>
      </c>
      <c r="CF178" s="9" t="str">
        <f t="shared" si="156"/>
        <v/>
      </c>
      <c r="CG178" s="9" t="str">
        <f t="shared" si="157"/>
        <v/>
      </c>
      <c r="CH178" s="9" t="str">
        <f t="shared" si="158"/>
        <v/>
      </c>
      <c r="CI178" s="9" t="str">
        <f t="shared" si="159"/>
        <v/>
      </c>
    </row>
    <row r="179" spans="1:87">
      <c r="A179" s="188"/>
      <c r="B179" s="57" t="str">
        <f>IF('Gene Table'!D178="","",'Gene Table'!D178)</f>
        <v>NM_005544</v>
      </c>
      <c r="C179" s="57" t="s">
        <v>1825</v>
      </c>
      <c r="D179" s="60">
        <f>IF(SUM('Test Sample Data'!D$3:D$98)&gt;10,IF(AND(ISNUMBER('Test Sample Data'!D178),'Test Sample Data'!D178&lt;$B$1, 'Test Sample Data'!D178&gt;0),'Test Sample Data'!D178,$B$1),"")</f>
        <v>24.71</v>
      </c>
      <c r="E179" s="60">
        <f>IF(SUM('Test Sample Data'!E$3:E$98)&gt;10,IF(AND(ISNUMBER('Test Sample Data'!E178),'Test Sample Data'!E178&lt;$B$1, 'Test Sample Data'!E178&gt;0),'Test Sample Data'!E178,$B$1),"")</f>
        <v>24.35</v>
      </c>
      <c r="F179" s="60">
        <f>IF(SUM('Test Sample Data'!F$3:F$98)&gt;10,IF(AND(ISNUMBER('Test Sample Data'!F178),'Test Sample Data'!F178&lt;$B$1, 'Test Sample Data'!F178&gt;0),'Test Sample Data'!F178,$B$1),"")</f>
        <v>24.44</v>
      </c>
      <c r="G179" s="60" t="str">
        <f>IF(SUM('Test Sample Data'!G$3:G$98)&gt;10,IF(AND(ISNUMBER('Test Sample Data'!G178),'Test Sample Data'!G178&lt;$B$1, 'Test Sample Data'!G178&gt;0),'Test Sample Data'!G178,$B$1),"")</f>
        <v/>
      </c>
      <c r="H179" s="60" t="str">
        <f>IF(SUM('Test Sample Data'!H$3:H$98)&gt;10,IF(AND(ISNUMBER('Test Sample Data'!H178),'Test Sample Data'!H178&lt;$B$1, 'Test Sample Data'!H178&gt;0),'Test Sample Data'!H178,$B$1),"")</f>
        <v/>
      </c>
      <c r="I179" s="60" t="str">
        <f>IF(SUM('Test Sample Data'!I$3:I$98)&gt;10,IF(AND(ISNUMBER('Test Sample Data'!I178),'Test Sample Data'!I178&lt;$B$1, 'Test Sample Data'!I178&gt;0),'Test Sample Data'!I178,$B$1),"")</f>
        <v/>
      </c>
      <c r="J179" s="60" t="str">
        <f>IF(SUM('Test Sample Data'!J$3:J$98)&gt;10,IF(AND(ISNUMBER('Test Sample Data'!J178),'Test Sample Data'!J178&lt;$B$1, 'Test Sample Data'!J178&gt;0),'Test Sample Data'!J178,$B$1),"")</f>
        <v/>
      </c>
      <c r="K179" s="60" t="str">
        <f>IF(SUM('Test Sample Data'!K$3:K$98)&gt;10,IF(AND(ISNUMBER('Test Sample Data'!K178),'Test Sample Data'!K178&lt;$B$1, 'Test Sample Data'!K178&gt;0),'Test Sample Data'!K178,$B$1),"")</f>
        <v/>
      </c>
      <c r="L179" s="60" t="str">
        <f>IF(SUM('Test Sample Data'!L$3:L$98)&gt;10,IF(AND(ISNUMBER('Test Sample Data'!L178),'Test Sample Data'!L178&lt;$B$1, 'Test Sample Data'!L178&gt;0),'Test Sample Data'!L178,$B$1),"")</f>
        <v/>
      </c>
      <c r="M179" s="60" t="str">
        <f>IF(SUM('Test Sample Data'!M$3:M$98)&gt;10,IF(AND(ISNUMBER('Test Sample Data'!M178),'Test Sample Data'!M178&lt;$B$1, 'Test Sample Data'!M178&gt;0),'Test Sample Data'!M178,$B$1),"")</f>
        <v/>
      </c>
      <c r="N179" s="60" t="str">
        <f>'Gene Table'!D178</f>
        <v>NM_005544</v>
      </c>
      <c r="O179" s="57" t="s">
        <v>1825</v>
      </c>
      <c r="P179" s="60">
        <f>IF(SUM('Control Sample Data'!D$3:D$98)&gt;10,IF(AND(ISNUMBER('Control Sample Data'!D178),'Control Sample Data'!D178&lt;$B$1, 'Control Sample Data'!D178&gt;0),'Control Sample Data'!D178,$B$1),"")</f>
        <v>31.4</v>
      </c>
      <c r="Q179" s="60">
        <f>IF(SUM('Control Sample Data'!E$3:E$98)&gt;10,IF(AND(ISNUMBER('Control Sample Data'!E178),'Control Sample Data'!E178&lt;$B$1, 'Control Sample Data'!E178&gt;0),'Control Sample Data'!E178,$B$1),"")</f>
        <v>31.41</v>
      </c>
      <c r="R179" s="60">
        <f>IF(SUM('Control Sample Data'!F$3:F$98)&gt;10,IF(AND(ISNUMBER('Control Sample Data'!F178),'Control Sample Data'!F178&lt;$B$1, 'Control Sample Data'!F178&gt;0),'Control Sample Data'!F178,$B$1),"")</f>
        <v>31.37</v>
      </c>
      <c r="S179" s="60" t="str">
        <f>IF(SUM('Control Sample Data'!G$3:G$98)&gt;10,IF(AND(ISNUMBER('Control Sample Data'!G178),'Control Sample Data'!G178&lt;$B$1, 'Control Sample Data'!G178&gt;0),'Control Sample Data'!G178,$B$1),"")</f>
        <v/>
      </c>
      <c r="T179" s="60" t="str">
        <f>IF(SUM('Control Sample Data'!H$3:H$98)&gt;10,IF(AND(ISNUMBER('Control Sample Data'!H178),'Control Sample Data'!H178&lt;$B$1, 'Control Sample Data'!H178&gt;0),'Control Sample Data'!H178,$B$1),"")</f>
        <v/>
      </c>
      <c r="U179" s="60" t="str">
        <f>IF(SUM('Control Sample Data'!I$3:I$98)&gt;10,IF(AND(ISNUMBER('Control Sample Data'!I178),'Control Sample Data'!I178&lt;$B$1, 'Control Sample Data'!I178&gt;0),'Control Sample Data'!I178,$B$1),"")</f>
        <v/>
      </c>
      <c r="V179" s="60" t="str">
        <f>IF(SUM('Control Sample Data'!J$3:J$98)&gt;10,IF(AND(ISNUMBER('Control Sample Data'!J178),'Control Sample Data'!J178&lt;$B$1, 'Control Sample Data'!J178&gt;0),'Control Sample Data'!J178,$B$1),"")</f>
        <v/>
      </c>
      <c r="W179" s="60" t="str">
        <f>IF(SUM('Control Sample Data'!K$3:K$98)&gt;10,IF(AND(ISNUMBER('Control Sample Data'!K178),'Control Sample Data'!K178&lt;$B$1, 'Control Sample Data'!K178&gt;0),'Control Sample Data'!K178,$B$1),"")</f>
        <v/>
      </c>
      <c r="X179" s="60" t="str">
        <f>IF(SUM('Control Sample Data'!L$3:L$98)&gt;10,IF(AND(ISNUMBER('Control Sample Data'!L178),'Control Sample Data'!L178&lt;$B$1, 'Control Sample Data'!L178&gt;0),'Control Sample Data'!L178,$B$1),"")</f>
        <v/>
      </c>
      <c r="Y179" s="60" t="str">
        <f>IF(SUM('Control Sample Data'!M$3:M$98)&gt;10,IF(AND(ISNUMBER('Control Sample Data'!M178),'Control Sample Data'!M178&lt;$B$1, 'Control Sample Data'!M178&gt;0),'Control Sample Data'!M178,$B$1),"")</f>
        <v/>
      </c>
      <c r="AT179" s="74">
        <f t="shared" si="160"/>
        <v>1.19166666666667</v>
      </c>
      <c r="AU179" s="74">
        <f t="shared" si="161"/>
        <v>0.74333333333333229</v>
      </c>
      <c r="AV179" s="74">
        <f t="shared" si="162"/>
        <v>0.81666666666666643</v>
      </c>
      <c r="AW179" s="74" t="str">
        <f t="shared" si="163"/>
        <v/>
      </c>
      <c r="AX179" s="74" t="str">
        <f t="shared" si="164"/>
        <v/>
      </c>
      <c r="AY179" s="74" t="str">
        <f t="shared" si="165"/>
        <v/>
      </c>
      <c r="AZ179" s="74" t="str">
        <f t="shared" si="166"/>
        <v/>
      </c>
      <c r="BA179" s="74" t="str">
        <f t="shared" si="167"/>
        <v/>
      </c>
      <c r="BB179" s="74" t="str">
        <f t="shared" si="168"/>
        <v/>
      </c>
      <c r="BC179" s="74" t="str">
        <f t="shared" si="169"/>
        <v/>
      </c>
      <c r="BD179" s="74">
        <f t="shared" si="172"/>
        <v>7.6233333333333313</v>
      </c>
      <c r="BE179" s="74">
        <f t="shared" si="173"/>
        <v>7.1016666666666666</v>
      </c>
      <c r="BF179" s="74">
        <f t="shared" si="174"/>
        <v>6.9649999999999999</v>
      </c>
      <c r="BG179" s="74" t="str">
        <f t="shared" si="175"/>
        <v/>
      </c>
      <c r="BH179" s="74" t="str">
        <f t="shared" si="176"/>
        <v/>
      </c>
      <c r="BI179" s="74" t="str">
        <f t="shared" si="177"/>
        <v/>
      </c>
      <c r="BJ179" s="74" t="str">
        <f t="shared" si="178"/>
        <v/>
      </c>
      <c r="BK179" s="74" t="str">
        <f t="shared" si="179"/>
        <v/>
      </c>
      <c r="BL179" s="74" t="str">
        <f t="shared" si="180"/>
        <v/>
      </c>
      <c r="BM179" s="74" t="str">
        <f t="shared" si="181"/>
        <v/>
      </c>
      <c r="BN179" s="62">
        <f t="shared" si="170"/>
        <v>0.91722222222222294</v>
      </c>
      <c r="BO179" s="62">
        <f t="shared" si="171"/>
        <v>7.2299999999999995</v>
      </c>
      <c r="BP179" s="9">
        <f t="shared" si="140"/>
        <v>0.43779680570294155</v>
      </c>
      <c r="BQ179" s="9">
        <f t="shared" si="141"/>
        <v>0.59735756757801017</v>
      </c>
      <c r="BR179" s="9">
        <f t="shared" si="142"/>
        <v>0.56775221453543878</v>
      </c>
      <c r="BS179" s="9" t="str">
        <f t="shared" si="143"/>
        <v/>
      </c>
      <c r="BT179" s="9" t="str">
        <f t="shared" si="144"/>
        <v/>
      </c>
      <c r="BU179" s="9" t="str">
        <f t="shared" si="145"/>
        <v/>
      </c>
      <c r="BV179" s="9" t="str">
        <f t="shared" si="146"/>
        <v/>
      </c>
      <c r="BW179" s="9" t="str">
        <f t="shared" si="147"/>
        <v/>
      </c>
      <c r="BX179" s="9" t="str">
        <f t="shared" si="148"/>
        <v/>
      </c>
      <c r="BY179" s="9" t="str">
        <f t="shared" si="149"/>
        <v/>
      </c>
      <c r="BZ179" s="9">
        <f t="shared" si="150"/>
        <v>5.0716351100061705E-3</v>
      </c>
      <c r="CA179" s="9">
        <f t="shared" si="151"/>
        <v>7.2809041556803015E-3</v>
      </c>
      <c r="CB179" s="9">
        <f t="shared" si="152"/>
        <v>8.0043501799437599E-3</v>
      </c>
      <c r="CC179" s="9" t="str">
        <f t="shared" si="153"/>
        <v/>
      </c>
      <c r="CD179" s="9" t="str">
        <f t="shared" si="154"/>
        <v/>
      </c>
      <c r="CE179" s="9" t="str">
        <f t="shared" si="155"/>
        <v/>
      </c>
      <c r="CF179" s="9" t="str">
        <f t="shared" si="156"/>
        <v/>
      </c>
      <c r="CG179" s="9" t="str">
        <f t="shared" si="157"/>
        <v/>
      </c>
      <c r="CH179" s="9" t="str">
        <f t="shared" si="158"/>
        <v/>
      </c>
      <c r="CI179" s="9" t="str">
        <f t="shared" si="159"/>
        <v/>
      </c>
    </row>
    <row r="180" spans="1:87">
      <c r="A180" s="188"/>
      <c r="B180" s="57" t="str">
        <f>IF('Gene Table'!D179="","",'Gene Table'!D179)</f>
        <v>NM_001562</v>
      </c>
      <c r="C180" s="57" t="s">
        <v>1826</v>
      </c>
      <c r="D180" s="60">
        <f>IF(SUM('Test Sample Data'!D$3:D$98)&gt;10,IF(AND(ISNUMBER('Test Sample Data'!D179),'Test Sample Data'!D179&lt;$B$1, 'Test Sample Data'!D179&gt;0),'Test Sample Data'!D179,$B$1),"")</f>
        <v>30.12</v>
      </c>
      <c r="E180" s="60">
        <f>IF(SUM('Test Sample Data'!E$3:E$98)&gt;10,IF(AND(ISNUMBER('Test Sample Data'!E179),'Test Sample Data'!E179&lt;$B$1, 'Test Sample Data'!E179&gt;0),'Test Sample Data'!E179,$B$1),"")</f>
        <v>30.24</v>
      </c>
      <c r="F180" s="60">
        <f>IF(SUM('Test Sample Data'!F$3:F$98)&gt;10,IF(AND(ISNUMBER('Test Sample Data'!F179),'Test Sample Data'!F179&lt;$B$1, 'Test Sample Data'!F179&gt;0),'Test Sample Data'!F179,$B$1),"")</f>
        <v>30.1</v>
      </c>
      <c r="G180" s="60" t="str">
        <f>IF(SUM('Test Sample Data'!G$3:G$98)&gt;10,IF(AND(ISNUMBER('Test Sample Data'!G179),'Test Sample Data'!G179&lt;$B$1, 'Test Sample Data'!G179&gt;0),'Test Sample Data'!G179,$B$1),"")</f>
        <v/>
      </c>
      <c r="H180" s="60" t="str">
        <f>IF(SUM('Test Sample Data'!H$3:H$98)&gt;10,IF(AND(ISNUMBER('Test Sample Data'!H179),'Test Sample Data'!H179&lt;$B$1, 'Test Sample Data'!H179&gt;0),'Test Sample Data'!H179,$B$1),"")</f>
        <v/>
      </c>
      <c r="I180" s="60" t="str">
        <f>IF(SUM('Test Sample Data'!I$3:I$98)&gt;10,IF(AND(ISNUMBER('Test Sample Data'!I179),'Test Sample Data'!I179&lt;$B$1, 'Test Sample Data'!I179&gt;0),'Test Sample Data'!I179,$B$1),"")</f>
        <v/>
      </c>
      <c r="J180" s="60" t="str">
        <f>IF(SUM('Test Sample Data'!J$3:J$98)&gt;10,IF(AND(ISNUMBER('Test Sample Data'!J179),'Test Sample Data'!J179&lt;$B$1, 'Test Sample Data'!J179&gt;0),'Test Sample Data'!J179,$B$1),"")</f>
        <v/>
      </c>
      <c r="K180" s="60" t="str">
        <f>IF(SUM('Test Sample Data'!K$3:K$98)&gt;10,IF(AND(ISNUMBER('Test Sample Data'!K179),'Test Sample Data'!K179&lt;$B$1, 'Test Sample Data'!K179&gt;0),'Test Sample Data'!K179,$B$1),"")</f>
        <v/>
      </c>
      <c r="L180" s="60" t="str">
        <f>IF(SUM('Test Sample Data'!L$3:L$98)&gt;10,IF(AND(ISNUMBER('Test Sample Data'!L179),'Test Sample Data'!L179&lt;$B$1, 'Test Sample Data'!L179&gt;0),'Test Sample Data'!L179,$B$1),"")</f>
        <v/>
      </c>
      <c r="M180" s="60" t="str">
        <f>IF(SUM('Test Sample Data'!M$3:M$98)&gt;10,IF(AND(ISNUMBER('Test Sample Data'!M179),'Test Sample Data'!M179&lt;$B$1, 'Test Sample Data'!M179&gt;0),'Test Sample Data'!M179,$B$1),"")</f>
        <v/>
      </c>
      <c r="N180" s="60" t="str">
        <f>'Gene Table'!D179</f>
        <v>NM_001562</v>
      </c>
      <c r="O180" s="57" t="s">
        <v>1826</v>
      </c>
      <c r="P180" s="60">
        <f>IF(SUM('Control Sample Data'!D$3:D$98)&gt;10,IF(AND(ISNUMBER('Control Sample Data'!D179),'Control Sample Data'!D179&lt;$B$1, 'Control Sample Data'!D179&gt;0),'Control Sample Data'!D179,$B$1),"")</f>
        <v>25.69</v>
      </c>
      <c r="Q180" s="60">
        <f>IF(SUM('Control Sample Data'!E$3:E$98)&gt;10,IF(AND(ISNUMBER('Control Sample Data'!E179),'Control Sample Data'!E179&lt;$B$1, 'Control Sample Data'!E179&gt;0),'Control Sample Data'!E179,$B$1),"")</f>
        <v>25.89</v>
      </c>
      <c r="R180" s="60">
        <f>IF(SUM('Control Sample Data'!F$3:F$98)&gt;10,IF(AND(ISNUMBER('Control Sample Data'!F179),'Control Sample Data'!F179&lt;$B$1, 'Control Sample Data'!F179&gt;0),'Control Sample Data'!F179,$B$1),"")</f>
        <v>25.96</v>
      </c>
      <c r="S180" s="60" t="str">
        <f>IF(SUM('Control Sample Data'!G$3:G$98)&gt;10,IF(AND(ISNUMBER('Control Sample Data'!G179),'Control Sample Data'!G179&lt;$B$1, 'Control Sample Data'!G179&gt;0),'Control Sample Data'!G179,$B$1),"")</f>
        <v/>
      </c>
      <c r="T180" s="60" t="str">
        <f>IF(SUM('Control Sample Data'!H$3:H$98)&gt;10,IF(AND(ISNUMBER('Control Sample Data'!H179),'Control Sample Data'!H179&lt;$B$1, 'Control Sample Data'!H179&gt;0),'Control Sample Data'!H179,$B$1),"")</f>
        <v/>
      </c>
      <c r="U180" s="60" t="str">
        <f>IF(SUM('Control Sample Data'!I$3:I$98)&gt;10,IF(AND(ISNUMBER('Control Sample Data'!I179),'Control Sample Data'!I179&lt;$B$1, 'Control Sample Data'!I179&gt;0),'Control Sample Data'!I179,$B$1),"")</f>
        <v/>
      </c>
      <c r="V180" s="60" t="str">
        <f>IF(SUM('Control Sample Data'!J$3:J$98)&gt;10,IF(AND(ISNUMBER('Control Sample Data'!J179),'Control Sample Data'!J179&lt;$B$1, 'Control Sample Data'!J179&gt;0),'Control Sample Data'!J179,$B$1),"")</f>
        <v/>
      </c>
      <c r="W180" s="60" t="str">
        <f>IF(SUM('Control Sample Data'!K$3:K$98)&gt;10,IF(AND(ISNUMBER('Control Sample Data'!K179),'Control Sample Data'!K179&lt;$B$1, 'Control Sample Data'!K179&gt;0),'Control Sample Data'!K179,$B$1),"")</f>
        <v/>
      </c>
      <c r="X180" s="60" t="str">
        <f>IF(SUM('Control Sample Data'!L$3:L$98)&gt;10,IF(AND(ISNUMBER('Control Sample Data'!L179),'Control Sample Data'!L179&lt;$B$1, 'Control Sample Data'!L179&gt;0),'Control Sample Data'!L179,$B$1),"")</f>
        <v/>
      </c>
      <c r="Y180" s="60" t="str">
        <f>IF(SUM('Control Sample Data'!M$3:M$98)&gt;10,IF(AND(ISNUMBER('Control Sample Data'!M179),'Control Sample Data'!M179&lt;$B$1, 'Control Sample Data'!M179&gt;0),'Control Sample Data'!M179,$B$1),"")</f>
        <v/>
      </c>
      <c r="AT180" s="74">
        <f t="shared" si="160"/>
        <v>6.6016666666666701</v>
      </c>
      <c r="AU180" s="74">
        <f t="shared" si="161"/>
        <v>6.6333333333333293</v>
      </c>
      <c r="AV180" s="74">
        <f t="shared" si="162"/>
        <v>6.4766666666666666</v>
      </c>
      <c r="AW180" s="74" t="str">
        <f t="shared" si="163"/>
        <v/>
      </c>
      <c r="AX180" s="74" t="str">
        <f t="shared" si="164"/>
        <v/>
      </c>
      <c r="AY180" s="74" t="str">
        <f t="shared" si="165"/>
        <v/>
      </c>
      <c r="AZ180" s="74" t="str">
        <f t="shared" si="166"/>
        <v/>
      </c>
      <c r="BA180" s="74" t="str">
        <f t="shared" si="167"/>
        <v/>
      </c>
      <c r="BB180" s="74" t="str">
        <f t="shared" si="168"/>
        <v/>
      </c>
      <c r="BC180" s="74" t="str">
        <f t="shared" si="169"/>
        <v/>
      </c>
      <c r="BD180" s="74">
        <f t="shared" si="172"/>
        <v>1.913333333333334</v>
      </c>
      <c r="BE180" s="74">
        <f t="shared" si="173"/>
        <v>1.581666666666667</v>
      </c>
      <c r="BF180" s="74">
        <f t="shared" si="174"/>
        <v>1.5549999999999997</v>
      </c>
      <c r="BG180" s="74" t="str">
        <f t="shared" si="175"/>
        <v/>
      </c>
      <c r="BH180" s="74" t="str">
        <f t="shared" si="176"/>
        <v/>
      </c>
      <c r="BI180" s="74" t="str">
        <f t="shared" si="177"/>
        <v/>
      </c>
      <c r="BJ180" s="74" t="str">
        <f t="shared" si="178"/>
        <v/>
      </c>
      <c r="BK180" s="74" t="str">
        <f t="shared" si="179"/>
        <v/>
      </c>
      <c r="BL180" s="74" t="str">
        <f t="shared" si="180"/>
        <v/>
      </c>
      <c r="BM180" s="74" t="str">
        <f t="shared" si="181"/>
        <v/>
      </c>
      <c r="BN180" s="62">
        <f t="shared" si="170"/>
        <v>6.570555555555555</v>
      </c>
      <c r="BO180" s="62">
        <f t="shared" si="171"/>
        <v>1.6833333333333336</v>
      </c>
      <c r="BP180" s="9">
        <f t="shared" si="140"/>
        <v>1.0296753403301684E-2</v>
      </c>
      <c r="BQ180" s="9">
        <f t="shared" si="141"/>
        <v>1.0073205534684245E-2</v>
      </c>
      <c r="BR180" s="9">
        <f t="shared" si="142"/>
        <v>1.1228689207647828E-2</v>
      </c>
      <c r="BS180" s="9" t="str">
        <f t="shared" si="143"/>
        <v/>
      </c>
      <c r="BT180" s="9" t="str">
        <f t="shared" si="144"/>
        <v/>
      </c>
      <c r="BU180" s="9" t="str">
        <f t="shared" si="145"/>
        <v/>
      </c>
      <c r="BV180" s="9" t="str">
        <f t="shared" si="146"/>
        <v/>
      </c>
      <c r="BW180" s="9" t="str">
        <f t="shared" si="147"/>
        <v/>
      </c>
      <c r="BX180" s="9" t="str">
        <f t="shared" si="148"/>
        <v/>
      </c>
      <c r="BY180" s="9" t="str">
        <f t="shared" si="149"/>
        <v/>
      </c>
      <c r="BZ180" s="9">
        <f t="shared" si="150"/>
        <v>0.26547845099058925</v>
      </c>
      <c r="CA180" s="9">
        <f t="shared" si="151"/>
        <v>0.33409570317881632</v>
      </c>
      <c r="CB180" s="9">
        <f t="shared" si="152"/>
        <v>0.34032852912486838</v>
      </c>
      <c r="CC180" s="9" t="str">
        <f t="shared" si="153"/>
        <v/>
      </c>
      <c r="CD180" s="9" t="str">
        <f t="shared" si="154"/>
        <v/>
      </c>
      <c r="CE180" s="9" t="str">
        <f t="shared" si="155"/>
        <v/>
      </c>
      <c r="CF180" s="9" t="str">
        <f t="shared" si="156"/>
        <v/>
      </c>
      <c r="CG180" s="9" t="str">
        <f t="shared" si="157"/>
        <v/>
      </c>
      <c r="CH180" s="9" t="str">
        <f t="shared" si="158"/>
        <v/>
      </c>
      <c r="CI180" s="9" t="str">
        <f t="shared" si="159"/>
        <v/>
      </c>
    </row>
    <row r="181" spans="1:87">
      <c r="A181" s="188"/>
      <c r="B181" s="57" t="str">
        <f>IF('Gene Table'!D180="","",'Gene Table'!D180)</f>
        <v>NM_002187</v>
      </c>
      <c r="C181" s="57" t="s">
        <v>1827</v>
      </c>
      <c r="D181" s="60">
        <f>IF(SUM('Test Sample Data'!D$3:D$98)&gt;10,IF(AND(ISNUMBER('Test Sample Data'!D180),'Test Sample Data'!D180&lt;$B$1, 'Test Sample Data'!D180&gt;0),'Test Sample Data'!D180,$B$1),"")</f>
        <v>29</v>
      </c>
      <c r="E181" s="60">
        <f>IF(SUM('Test Sample Data'!E$3:E$98)&gt;10,IF(AND(ISNUMBER('Test Sample Data'!E180),'Test Sample Data'!E180&lt;$B$1, 'Test Sample Data'!E180&gt;0),'Test Sample Data'!E180,$B$1),"")</f>
        <v>29.12</v>
      </c>
      <c r="F181" s="60">
        <f>IF(SUM('Test Sample Data'!F$3:F$98)&gt;10,IF(AND(ISNUMBER('Test Sample Data'!F180),'Test Sample Data'!F180&lt;$B$1, 'Test Sample Data'!F180&gt;0),'Test Sample Data'!F180,$B$1),"")</f>
        <v>28.97</v>
      </c>
      <c r="G181" s="60" t="str">
        <f>IF(SUM('Test Sample Data'!G$3:G$98)&gt;10,IF(AND(ISNUMBER('Test Sample Data'!G180),'Test Sample Data'!G180&lt;$B$1, 'Test Sample Data'!G180&gt;0),'Test Sample Data'!G180,$B$1),"")</f>
        <v/>
      </c>
      <c r="H181" s="60" t="str">
        <f>IF(SUM('Test Sample Data'!H$3:H$98)&gt;10,IF(AND(ISNUMBER('Test Sample Data'!H180),'Test Sample Data'!H180&lt;$B$1, 'Test Sample Data'!H180&gt;0),'Test Sample Data'!H180,$B$1),"")</f>
        <v/>
      </c>
      <c r="I181" s="60" t="str">
        <f>IF(SUM('Test Sample Data'!I$3:I$98)&gt;10,IF(AND(ISNUMBER('Test Sample Data'!I180),'Test Sample Data'!I180&lt;$B$1, 'Test Sample Data'!I180&gt;0),'Test Sample Data'!I180,$B$1),"")</f>
        <v/>
      </c>
      <c r="J181" s="60" t="str">
        <f>IF(SUM('Test Sample Data'!J$3:J$98)&gt;10,IF(AND(ISNUMBER('Test Sample Data'!J180),'Test Sample Data'!J180&lt;$B$1, 'Test Sample Data'!J180&gt;0),'Test Sample Data'!J180,$B$1),"")</f>
        <v/>
      </c>
      <c r="K181" s="60" t="str">
        <f>IF(SUM('Test Sample Data'!K$3:K$98)&gt;10,IF(AND(ISNUMBER('Test Sample Data'!K180),'Test Sample Data'!K180&lt;$B$1, 'Test Sample Data'!K180&gt;0),'Test Sample Data'!K180,$B$1),"")</f>
        <v/>
      </c>
      <c r="L181" s="60" t="str">
        <f>IF(SUM('Test Sample Data'!L$3:L$98)&gt;10,IF(AND(ISNUMBER('Test Sample Data'!L180),'Test Sample Data'!L180&lt;$B$1, 'Test Sample Data'!L180&gt;0),'Test Sample Data'!L180,$B$1),"")</f>
        <v/>
      </c>
      <c r="M181" s="60" t="str">
        <f>IF(SUM('Test Sample Data'!M$3:M$98)&gt;10,IF(AND(ISNUMBER('Test Sample Data'!M180),'Test Sample Data'!M180&lt;$B$1, 'Test Sample Data'!M180&gt;0),'Test Sample Data'!M180,$B$1),"")</f>
        <v/>
      </c>
      <c r="N181" s="60" t="str">
        <f>'Gene Table'!D180</f>
        <v>NM_002187</v>
      </c>
      <c r="O181" s="57" t="s">
        <v>1827</v>
      </c>
      <c r="P181" s="60">
        <f>IF(SUM('Control Sample Data'!D$3:D$98)&gt;10,IF(AND(ISNUMBER('Control Sample Data'!D180),'Control Sample Data'!D180&lt;$B$1, 'Control Sample Data'!D180&gt;0),'Control Sample Data'!D180,$B$1),"")</f>
        <v>32.22</v>
      </c>
      <c r="Q181" s="60">
        <f>IF(SUM('Control Sample Data'!E$3:E$98)&gt;10,IF(AND(ISNUMBER('Control Sample Data'!E180),'Control Sample Data'!E180&lt;$B$1, 'Control Sample Data'!E180&gt;0),'Control Sample Data'!E180,$B$1),"")</f>
        <v>32.340000000000003</v>
      </c>
      <c r="R181" s="60">
        <f>IF(SUM('Control Sample Data'!F$3:F$98)&gt;10,IF(AND(ISNUMBER('Control Sample Data'!F180),'Control Sample Data'!F180&lt;$B$1, 'Control Sample Data'!F180&gt;0),'Control Sample Data'!F180,$B$1),"")</f>
        <v>32.46</v>
      </c>
      <c r="S181" s="60" t="str">
        <f>IF(SUM('Control Sample Data'!G$3:G$98)&gt;10,IF(AND(ISNUMBER('Control Sample Data'!G180),'Control Sample Data'!G180&lt;$B$1, 'Control Sample Data'!G180&gt;0),'Control Sample Data'!G180,$B$1),"")</f>
        <v/>
      </c>
      <c r="T181" s="60" t="str">
        <f>IF(SUM('Control Sample Data'!H$3:H$98)&gt;10,IF(AND(ISNUMBER('Control Sample Data'!H180),'Control Sample Data'!H180&lt;$B$1, 'Control Sample Data'!H180&gt;0),'Control Sample Data'!H180,$B$1),"")</f>
        <v/>
      </c>
      <c r="U181" s="60" t="str">
        <f>IF(SUM('Control Sample Data'!I$3:I$98)&gt;10,IF(AND(ISNUMBER('Control Sample Data'!I180),'Control Sample Data'!I180&lt;$B$1, 'Control Sample Data'!I180&gt;0),'Control Sample Data'!I180,$B$1),"")</f>
        <v/>
      </c>
      <c r="V181" s="60" t="str">
        <f>IF(SUM('Control Sample Data'!J$3:J$98)&gt;10,IF(AND(ISNUMBER('Control Sample Data'!J180),'Control Sample Data'!J180&lt;$B$1, 'Control Sample Data'!J180&gt;0),'Control Sample Data'!J180,$B$1),"")</f>
        <v/>
      </c>
      <c r="W181" s="60" t="str">
        <f>IF(SUM('Control Sample Data'!K$3:K$98)&gt;10,IF(AND(ISNUMBER('Control Sample Data'!K180),'Control Sample Data'!K180&lt;$B$1, 'Control Sample Data'!K180&gt;0),'Control Sample Data'!K180,$B$1),"")</f>
        <v/>
      </c>
      <c r="X181" s="60" t="str">
        <f>IF(SUM('Control Sample Data'!L$3:L$98)&gt;10,IF(AND(ISNUMBER('Control Sample Data'!L180),'Control Sample Data'!L180&lt;$B$1, 'Control Sample Data'!L180&gt;0),'Control Sample Data'!L180,$B$1),"")</f>
        <v/>
      </c>
      <c r="Y181" s="60" t="str">
        <f>IF(SUM('Control Sample Data'!M$3:M$98)&gt;10,IF(AND(ISNUMBER('Control Sample Data'!M180),'Control Sample Data'!M180&lt;$B$1, 'Control Sample Data'!M180&gt;0),'Control Sample Data'!M180,$B$1),"")</f>
        <v/>
      </c>
      <c r="AT181" s="74">
        <f t="shared" si="160"/>
        <v>5.4816666666666691</v>
      </c>
      <c r="AU181" s="74">
        <f t="shared" si="161"/>
        <v>5.5133333333333319</v>
      </c>
      <c r="AV181" s="74">
        <f t="shared" si="162"/>
        <v>5.346666666666664</v>
      </c>
      <c r="AW181" s="74" t="str">
        <f t="shared" si="163"/>
        <v/>
      </c>
      <c r="AX181" s="74" t="str">
        <f t="shared" si="164"/>
        <v/>
      </c>
      <c r="AY181" s="74" t="str">
        <f t="shared" si="165"/>
        <v/>
      </c>
      <c r="AZ181" s="74" t="str">
        <f t="shared" si="166"/>
        <v/>
      </c>
      <c r="BA181" s="74" t="str">
        <f t="shared" si="167"/>
        <v/>
      </c>
      <c r="BB181" s="74" t="str">
        <f t="shared" si="168"/>
        <v/>
      </c>
      <c r="BC181" s="74" t="str">
        <f t="shared" si="169"/>
        <v/>
      </c>
      <c r="BD181" s="74">
        <f t="shared" si="172"/>
        <v>8.4433333333333316</v>
      </c>
      <c r="BE181" s="74">
        <f t="shared" si="173"/>
        <v>8.0316666666666698</v>
      </c>
      <c r="BF181" s="74">
        <f t="shared" si="174"/>
        <v>8.0549999999999997</v>
      </c>
      <c r="BG181" s="74" t="str">
        <f t="shared" si="175"/>
        <v/>
      </c>
      <c r="BH181" s="74" t="str">
        <f t="shared" si="176"/>
        <v/>
      </c>
      <c r="BI181" s="74" t="str">
        <f t="shared" si="177"/>
        <v/>
      </c>
      <c r="BJ181" s="74" t="str">
        <f t="shared" si="178"/>
        <v/>
      </c>
      <c r="BK181" s="74" t="str">
        <f t="shared" si="179"/>
        <v/>
      </c>
      <c r="BL181" s="74" t="str">
        <f t="shared" si="180"/>
        <v/>
      </c>
      <c r="BM181" s="74" t="str">
        <f t="shared" si="181"/>
        <v/>
      </c>
      <c r="BN181" s="62">
        <f t="shared" si="170"/>
        <v>5.447222222222222</v>
      </c>
      <c r="BO181" s="62">
        <f t="shared" si="171"/>
        <v>8.1766666666666676</v>
      </c>
      <c r="BP181" s="9">
        <f t="shared" si="140"/>
        <v>2.237968178840357E-2</v>
      </c>
      <c r="BQ181" s="9">
        <f t="shared" si="141"/>
        <v>2.1893807263863578E-2</v>
      </c>
      <c r="BR181" s="9">
        <f t="shared" si="142"/>
        <v>2.4574967746686958E-2</v>
      </c>
      <c r="BS181" s="9" t="str">
        <f t="shared" si="143"/>
        <v/>
      </c>
      <c r="BT181" s="9" t="str">
        <f t="shared" si="144"/>
        <v/>
      </c>
      <c r="BU181" s="9" t="str">
        <f t="shared" si="145"/>
        <v/>
      </c>
      <c r="BV181" s="9" t="str">
        <f t="shared" si="146"/>
        <v/>
      </c>
      <c r="BW181" s="9" t="str">
        <f t="shared" si="147"/>
        <v/>
      </c>
      <c r="BX181" s="9" t="str">
        <f t="shared" si="148"/>
        <v/>
      </c>
      <c r="BY181" s="9" t="str">
        <f t="shared" si="149"/>
        <v/>
      </c>
      <c r="BZ181" s="9">
        <f t="shared" si="150"/>
        <v>2.872786844113186E-3</v>
      </c>
      <c r="CA181" s="9">
        <f t="shared" si="151"/>
        <v>3.8214432820390574E-3</v>
      </c>
      <c r="CB181" s="9">
        <f t="shared" si="152"/>
        <v>3.7601345433662167E-3</v>
      </c>
      <c r="CC181" s="9" t="str">
        <f t="shared" si="153"/>
        <v/>
      </c>
      <c r="CD181" s="9" t="str">
        <f t="shared" si="154"/>
        <v/>
      </c>
      <c r="CE181" s="9" t="str">
        <f t="shared" si="155"/>
        <v/>
      </c>
      <c r="CF181" s="9" t="str">
        <f t="shared" si="156"/>
        <v/>
      </c>
      <c r="CG181" s="9" t="str">
        <f t="shared" si="157"/>
        <v/>
      </c>
      <c r="CH181" s="9" t="str">
        <f t="shared" si="158"/>
        <v/>
      </c>
      <c r="CI181" s="9" t="str">
        <f t="shared" si="159"/>
        <v/>
      </c>
    </row>
    <row r="182" spans="1:87">
      <c r="A182" s="188"/>
      <c r="B182" s="57" t="str">
        <f>IF('Gene Table'!D181="","",'Gene Table'!D181)</f>
        <v>NM_000882</v>
      </c>
      <c r="C182" s="57" t="s">
        <v>1828</v>
      </c>
      <c r="D182" s="60">
        <f>IF(SUM('Test Sample Data'!D$3:D$98)&gt;10,IF(AND(ISNUMBER('Test Sample Data'!D181),'Test Sample Data'!D181&lt;$B$1, 'Test Sample Data'!D181&gt;0),'Test Sample Data'!D181,$B$1),"")</f>
        <v>24.62</v>
      </c>
      <c r="E182" s="60">
        <f>IF(SUM('Test Sample Data'!E$3:E$98)&gt;10,IF(AND(ISNUMBER('Test Sample Data'!E181),'Test Sample Data'!E181&lt;$B$1, 'Test Sample Data'!E181&gt;0),'Test Sample Data'!E181,$B$1),"")</f>
        <v>24.63</v>
      </c>
      <c r="F182" s="60">
        <f>IF(SUM('Test Sample Data'!F$3:F$98)&gt;10,IF(AND(ISNUMBER('Test Sample Data'!F181),'Test Sample Data'!F181&lt;$B$1, 'Test Sample Data'!F181&gt;0),'Test Sample Data'!F181,$B$1),"")</f>
        <v>24.76</v>
      </c>
      <c r="G182" s="60" t="str">
        <f>IF(SUM('Test Sample Data'!G$3:G$98)&gt;10,IF(AND(ISNUMBER('Test Sample Data'!G181),'Test Sample Data'!G181&lt;$B$1, 'Test Sample Data'!G181&gt;0),'Test Sample Data'!G181,$B$1),"")</f>
        <v/>
      </c>
      <c r="H182" s="60" t="str">
        <f>IF(SUM('Test Sample Data'!H$3:H$98)&gt;10,IF(AND(ISNUMBER('Test Sample Data'!H181),'Test Sample Data'!H181&lt;$B$1, 'Test Sample Data'!H181&gt;0),'Test Sample Data'!H181,$B$1),"")</f>
        <v/>
      </c>
      <c r="I182" s="60" t="str">
        <f>IF(SUM('Test Sample Data'!I$3:I$98)&gt;10,IF(AND(ISNUMBER('Test Sample Data'!I181),'Test Sample Data'!I181&lt;$B$1, 'Test Sample Data'!I181&gt;0),'Test Sample Data'!I181,$B$1),"")</f>
        <v/>
      </c>
      <c r="J182" s="60" t="str">
        <f>IF(SUM('Test Sample Data'!J$3:J$98)&gt;10,IF(AND(ISNUMBER('Test Sample Data'!J181),'Test Sample Data'!J181&lt;$B$1, 'Test Sample Data'!J181&gt;0),'Test Sample Data'!J181,$B$1),"")</f>
        <v/>
      </c>
      <c r="K182" s="60" t="str">
        <f>IF(SUM('Test Sample Data'!K$3:K$98)&gt;10,IF(AND(ISNUMBER('Test Sample Data'!K181),'Test Sample Data'!K181&lt;$B$1, 'Test Sample Data'!K181&gt;0),'Test Sample Data'!K181,$B$1),"")</f>
        <v/>
      </c>
      <c r="L182" s="60" t="str">
        <f>IF(SUM('Test Sample Data'!L$3:L$98)&gt;10,IF(AND(ISNUMBER('Test Sample Data'!L181),'Test Sample Data'!L181&lt;$B$1, 'Test Sample Data'!L181&gt;0),'Test Sample Data'!L181,$B$1),"")</f>
        <v/>
      </c>
      <c r="M182" s="60" t="str">
        <f>IF(SUM('Test Sample Data'!M$3:M$98)&gt;10,IF(AND(ISNUMBER('Test Sample Data'!M181),'Test Sample Data'!M181&lt;$B$1, 'Test Sample Data'!M181&gt;0),'Test Sample Data'!M181,$B$1),"")</f>
        <v/>
      </c>
      <c r="N182" s="60" t="str">
        <f>'Gene Table'!D181</f>
        <v>NM_000882</v>
      </c>
      <c r="O182" s="57" t="s">
        <v>1828</v>
      </c>
      <c r="P182" s="60">
        <f>IF(SUM('Control Sample Data'!D$3:D$98)&gt;10,IF(AND(ISNUMBER('Control Sample Data'!D181),'Control Sample Data'!D181&lt;$B$1, 'Control Sample Data'!D181&gt;0),'Control Sample Data'!D181,$B$1),"")</f>
        <v>28.69</v>
      </c>
      <c r="Q182" s="60">
        <f>IF(SUM('Control Sample Data'!E$3:E$98)&gt;10,IF(AND(ISNUMBER('Control Sample Data'!E181),'Control Sample Data'!E181&lt;$B$1, 'Control Sample Data'!E181&gt;0),'Control Sample Data'!E181,$B$1),"")</f>
        <v>28.99</v>
      </c>
      <c r="R182" s="60">
        <f>IF(SUM('Control Sample Data'!F$3:F$98)&gt;10,IF(AND(ISNUMBER('Control Sample Data'!F181),'Control Sample Data'!F181&lt;$B$1, 'Control Sample Data'!F181&gt;0),'Control Sample Data'!F181,$B$1),"")</f>
        <v>29.19</v>
      </c>
      <c r="S182" s="60" t="str">
        <f>IF(SUM('Control Sample Data'!G$3:G$98)&gt;10,IF(AND(ISNUMBER('Control Sample Data'!G181),'Control Sample Data'!G181&lt;$B$1, 'Control Sample Data'!G181&gt;0),'Control Sample Data'!G181,$B$1),"")</f>
        <v/>
      </c>
      <c r="T182" s="60" t="str">
        <f>IF(SUM('Control Sample Data'!H$3:H$98)&gt;10,IF(AND(ISNUMBER('Control Sample Data'!H181),'Control Sample Data'!H181&lt;$B$1, 'Control Sample Data'!H181&gt;0),'Control Sample Data'!H181,$B$1),"")</f>
        <v/>
      </c>
      <c r="U182" s="60" t="str">
        <f>IF(SUM('Control Sample Data'!I$3:I$98)&gt;10,IF(AND(ISNUMBER('Control Sample Data'!I181),'Control Sample Data'!I181&lt;$B$1, 'Control Sample Data'!I181&gt;0),'Control Sample Data'!I181,$B$1),"")</f>
        <v/>
      </c>
      <c r="V182" s="60" t="str">
        <f>IF(SUM('Control Sample Data'!J$3:J$98)&gt;10,IF(AND(ISNUMBER('Control Sample Data'!J181),'Control Sample Data'!J181&lt;$B$1, 'Control Sample Data'!J181&gt;0),'Control Sample Data'!J181,$B$1),"")</f>
        <v/>
      </c>
      <c r="W182" s="60" t="str">
        <f>IF(SUM('Control Sample Data'!K$3:K$98)&gt;10,IF(AND(ISNUMBER('Control Sample Data'!K181),'Control Sample Data'!K181&lt;$B$1, 'Control Sample Data'!K181&gt;0),'Control Sample Data'!K181,$B$1),"")</f>
        <v/>
      </c>
      <c r="X182" s="60" t="str">
        <f>IF(SUM('Control Sample Data'!L$3:L$98)&gt;10,IF(AND(ISNUMBER('Control Sample Data'!L181),'Control Sample Data'!L181&lt;$B$1, 'Control Sample Data'!L181&gt;0),'Control Sample Data'!L181,$B$1),"")</f>
        <v/>
      </c>
      <c r="Y182" s="60" t="str">
        <f>IF(SUM('Control Sample Data'!M$3:M$98)&gt;10,IF(AND(ISNUMBER('Control Sample Data'!M181),'Control Sample Data'!M181&lt;$B$1, 'Control Sample Data'!M181&gt;0),'Control Sample Data'!M181,$B$1),"")</f>
        <v/>
      </c>
      <c r="AT182" s="74">
        <f t="shared" si="160"/>
        <v>1.1016666666666701</v>
      </c>
      <c r="AU182" s="74">
        <f t="shared" si="161"/>
        <v>1.0233333333333299</v>
      </c>
      <c r="AV182" s="74">
        <f t="shared" si="162"/>
        <v>1.1366666666666667</v>
      </c>
      <c r="AW182" s="74" t="str">
        <f t="shared" si="163"/>
        <v/>
      </c>
      <c r="AX182" s="74" t="str">
        <f t="shared" si="164"/>
        <v/>
      </c>
      <c r="AY182" s="74" t="str">
        <f t="shared" si="165"/>
        <v/>
      </c>
      <c r="AZ182" s="74" t="str">
        <f t="shared" si="166"/>
        <v/>
      </c>
      <c r="BA182" s="74" t="str">
        <f t="shared" si="167"/>
        <v/>
      </c>
      <c r="BB182" s="74" t="str">
        <f t="shared" si="168"/>
        <v/>
      </c>
      <c r="BC182" s="74" t="str">
        <f t="shared" si="169"/>
        <v/>
      </c>
      <c r="BD182" s="74">
        <f t="shared" si="172"/>
        <v>4.913333333333334</v>
      </c>
      <c r="BE182" s="74">
        <f t="shared" si="173"/>
        <v>4.6816666666666649</v>
      </c>
      <c r="BF182" s="74">
        <f t="shared" si="174"/>
        <v>4.7850000000000001</v>
      </c>
      <c r="BG182" s="74" t="str">
        <f t="shared" si="175"/>
        <v/>
      </c>
      <c r="BH182" s="74" t="str">
        <f t="shared" si="176"/>
        <v/>
      </c>
      <c r="BI182" s="74" t="str">
        <f t="shared" si="177"/>
        <v/>
      </c>
      <c r="BJ182" s="74" t="str">
        <f t="shared" si="178"/>
        <v/>
      </c>
      <c r="BK182" s="74" t="str">
        <f t="shared" si="179"/>
        <v/>
      </c>
      <c r="BL182" s="74" t="str">
        <f t="shared" si="180"/>
        <v/>
      </c>
      <c r="BM182" s="74" t="str">
        <f t="shared" si="181"/>
        <v/>
      </c>
      <c r="BN182" s="62">
        <f t="shared" si="170"/>
        <v>1.0872222222222223</v>
      </c>
      <c r="BO182" s="62">
        <f t="shared" si="171"/>
        <v>4.793333333333333</v>
      </c>
      <c r="BP182" s="9">
        <f t="shared" si="140"/>
        <v>0.46597786596353807</v>
      </c>
      <c r="BQ182" s="9">
        <f t="shared" si="141"/>
        <v>0.49197832675405728</v>
      </c>
      <c r="BR182" s="9">
        <f t="shared" si="142"/>
        <v>0.45480919699914069</v>
      </c>
      <c r="BS182" s="9" t="str">
        <f t="shared" si="143"/>
        <v/>
      </c>
      <c r="BT182" s="9" t="str">
        <f t="shared" si="144"/>
        <v/>
      </c>
      <c r="BU182" s="9" t="str">
        <f t="shared" si="145"/>
        <v/>
      </c>
      <c r="BV182" s="9" t="str">
        <f t="shared" si="146"/>
        <v/>
      </c>
      <c r="BW182" s="9" t="str">
        <f t="shared" si="147"/>
        <v/>
      </c>
      <c r="BX182" s="9" t="str">
        <f t="shared" si="148"/>
        <v/>
      </c>
      <c r="BY182" s="9" t="str">
        <f t="shared" si="149"/>
        <v/>
      </c>
      <c r="BZ182" s="9">
        <f t="shared" si="150"/>
        <v>3.3184806373823657E-2</v>
      </c>
      <c r="CA182" s="9">
        <f t="shared" si="151"/>
        <v>3.8965289174565598E-2</v>
      </c>
      <c r="CB182" s="9">
        <f t="shared" si="152"/>
        <v>3.6271997324491254E-2</v>
      </c>
      <c r="CC182" s="9" t="str">
        <f t="shared" si="153"/>
        <v/>
      </c>
      <c r="CD182" s="9" t="str">
        <f t="shared" si="154"/>
        <v/>
      </c>
      <c r="CE182" s="9" t="str">
        <f t="shared" si="155"/>
        <v/>
      </c>
      <c r="CF182" s="9" t="str">
        <f t="shared" si="156"/>
        <v/>
      </c>
      <c r="CG182" s="9" t="str">
        <f t="shared" si="157"/>
        <v/>
      </c>
      <c r="CH182" s="9" t="str">
        <f t="shared" si="158"/>
        <v/>
      </c>
      <c r="CI182" s="9" t="str">
        <f t="shared" si="159"/>
        <v/>
      </c>
    </row>
    <row r="183" spans="1:87">
      <c r="A183" s="188"/>
      <c r="B183" s="57" t="str">
        <f>IF('Gene Table'!D182="","",'Gene Table'!D182)</f>
        <v>NM_000575</v>
      </c>
      <c r="C183" s="57" t="s">
        <v>1829</v>
      </c>
      <c r="D183" s="60">
        <f>IF(SUM('Test Sample Data'!D$3:D$98)&gt;10,IF(AND(ISNUMBER('Test Sample Data'!D182),'Test Sample Data'!D182&lt;$B$1, 'Test Sample Data'!D182&gt;0),'Test Sample Data'!D182,$B$1),"")</f>
        <v>16.75</v>
      </c>
      <c r="E183" s="60">
        <f>IF(SUM('Test Sample Data'!E$3:E$98)&gt;10,IF(AND(ISNUMBER('Test Sample Data'!E182),'Test Sample Data'!E182&lt;$B$1, 'Test Sample Data'!E182&gt;0),'Test Sample Data'!E182,$B$1),"")</f>
        <v>16.809999999999999</v>
      </c>
      <c r="F183" s="60">
        <f>IF(SUM('Test Sample Data'!F$3:F$98)&gt;10,IF(AND(ISNUMBER('Test Sample Data'!F182),'Test Sample Data'!F182&lt;$B$1, 'Test Sample Data'!F182&gt;0),'Test Sample Data'!F182,$B$1),"")</f>
        <v>16.899999999999999</v>
      </c>
      <c r="G183" s="60" t="str">
        <f>IF(SUM('Test Sample Data'!G$3:G$98)&gt;10,IF(AND(ISNUMBER('Test Sample Data'!G182),'Test Sample Data'!G182&lt;$B$1, 'Test Sample Data'!G182&gt;0),'Test Sample Data'!G182,$B$1),"")</f>
        <v/>
      </c>
      <c r="H183" s="60" t="str">
        <f>IF(SUM('Test Sample Data'!H$3:H$98)&gt;10,IF(AND(ISNUMBER('Test Sample Data'!H182),'Test Sample Data'!H182&lt;$B$1, 'Test Sample Data'!H182&gt;0),'Test Sample Data'!H182,$B$1),"")</f>
        <v/>
      </c>
      <c r="I183" s="60" t="str">
        <f>IF(SUM('Test Sample Data'!I$3:I$98)&gt;10,IF(AND(ISNUMBER('Test Sample Data'!I182),'Test Sample Data'!I182&lt;$B$1, 'Test Sample Data'!I182&gt;0),'Test Sample Data'!I182,$B$1),"")</f>
        <v/>
      </c>
      <c r="J183" s="60" t="str">
        <f>IF(SUM('Test Sample Data'!J$3:J$98)&gt;10,IF(AND(ISNUMBER('Test Sample Data'!J182),'Test Sample Data'!J182&lt;$B$1, 'Test Sample Data'!J182&gt;0),'Test Sample Data'!J182,$B$1),"")</f>
        <v/>
      </c>
      <c r="K183" s="60" t="str">
        <f>IF(SUM('Test Sample Data'!K$3:K$98)&gt;10,IF(AND(ISNUMBER('Test Sample Data'!K182),'Test Sample Data'!K182&lt;$B$1, 'Test Sample Data'!K182&gt;0),'Test Sample Data'!K182,$B$1),"")</f>
        <v/>
      </c>
      <c r="L183" s="60" t="str">
        <f>IF(SUM('Test Sample Data'!L$3:L$98)&gt;10,IF(AND(ISNUMBER('Test Sample Data'!L182),'Test Sample Data'!L182&lt;$B$1, 'Test Sample Data'!L182&gt;0),'Test Sample Data'!L182,$B$1),"")</f>
        <v/>
      </c>
      <c r="M183" s="60" t="str">
        <f>IF(SUM('Test Sample Data'!M$3:M$98)&gt;10,IF(AND(ISNUMBER('Test Sample Data'!M182),'Test Sample Data'!M182&lt;$B$1, 'Test Sample Data'!M182&gt;0),'Test Sample Data'!M182,$B$1),"")</f>
        <v/>
      </c>
      <c r="N183" s="60" t="str">
        <f>'Gene Table'!D182</f>
        <v>NM_000575</v>
      </c>
      <c r="O183" s="57" t="s">
        <v>1829</v>
      </c>
      <c r="P183" s="60">
        <f>IF(SUM('Control Sample Data'!D$3:D$98)&gt;10,IF(AND(ISNUMBER('Control Sample Data'!D182),'Control Sample Data'!D182&lt;$B$1, 'Control Sample Data'!D182&gt;0),'Control Sample Data'!D182,$B$1),"")</f>
        <v>26.38</v>
      </c>
      <c r="Q183" s="60">
        <f>IF(SUM('Control Sample Data'!E$3:E$98)&gt;10,IF(AND(ISNUMBER('Control Sample Data'!E182),'Control Sample Data'!E182&lt;$B$1, 'Control Sample Data'!E182&gt;0),'Control Sample Data'!E182,$B$1),"")</f>
        <v>26.67</v>
      </c>
      <c r="R183" s="60">
        <f>IF(SUM('Control Sample Data'!F$3:F$98)&gt;10,IF(AND(ISNUMBER('Control Sample Data'!F182),'Control Sample Data'!F182&lt;$B$1, 'Control Sample Data'!F182&gt;0),'Control Sample Data'!F182,$B$1),"")</f>
        <v>26.62</v>
      </c>
      <c r="S183" s="60" t="str">
        <f>IF(SUM('Control Sample Data'!G$3:G$98)&gt;10,IF(AND(ISNUMBER('Control Sample Data'!G182),'Control Sample Data'!G182&lt;$B$1, 'Control Sample Data'!G182&gt;0),'Control Sample Data'!G182,$B$1),"")</f>
        <v/>
      </c>
      <c r="T183" s="60" t="str">
        <f>IF(SUM('Control Sample Data'!H$3:H$98)&gt;10,IF(AND(ISNUMBER('Control Sample Data'!H182),'Control Sample Data'!H182&lt;$B$1, 'Control Sample Data'!H182&gt;0),'Control Sample Data'!H182,$B$1),"")</f>
        <v/>
      </c>
      <c r="U183" s="60" t="str">
        <f>IF(SUM('Control Sample Data'!I$3:I$98)&gt;10,IF(AND(ISNUMBER('Control Sample Data'!I182),'Control Sample Data'!I182&lt;$B$1, 'Control Sample Data'!I182&gt;0),'Control Sample Data'!I182,$B$1),"")</f>
        <v/>
      </c>
      <c r="V183" s="60" t="str">
        <f>IF(SUM('Control Sample Data'!J$3:J$98)&gt;10,IF(AND(ISNUMBER('Control Sample Data'!J182),'Control Sample Data'!J182&lt;$B$1, 'Control Sample Data'!J182&gt;0),'Control Sample Data'!J182,$B$1),"")</f>
        <v/>
      </c>
      <c r="W183" s="60" t="str">
        <f>IF(SUM('Control Sample Data'!K$3:K$98)&gt;10,IF(AND(ISNUMBER('Control Sample Data'!K182),'Control Sample Data'!K182&lt;$B$1, 'Control Sample Data'!K182&gt;0),'Control Sample Data'!K182,$B$1),"")</f>
        <v/>
      </c>
      <c r="X183" s="60" t="str">
        <f>IF(SUM('Control Sample Data'!L$3:L$98)&gt;10,IF(AND(ISNUMBER('Control Sample Data'!L182),'Control Sample Data'!L182&lt;$B$1, 'Control Sample Data'!L182&gt;0),'Control Sample Data'!L182,$B$1),"")</f>
        <v/>
      </c>
      <c r="Y183" s="60" t="str">
        <f>IF(SUM('Control Sample Data'!M$3:M$98)&gt;10,IF(AND(ISNUMBER('Control Sample Data'!M182),'Control Sample Data'!M182&lt;$B$1, 'Control Sample Data'!M182&gt;0),'Control Sample Data'!M182,$B$1),"")</f>
        <v/>
      </c>
      <c r="AT183" s="74">
        <f t="shared" si="160"/>
        <v>-6.7683333333333309</v>
      </c>
      <c r="AU183" s="74">
        <f t="shared" si="161"/>
        <v>-6.7966666666666704</v>
      </c>
      <c r="AV183" s="74">
        <f t="shared" si="162"/>
        <v>-6.7233333333333363</v>
      </c>
      <c r="AW183" s="74" t="str">
        <f t="shared" si="163"/>
        <v/>
      </c>
      <c r="AX183" s="74" t="str">
        <f t="shared" si="164"/>
        <v/>
      </c>
      <c r="AY183" s="74" t="str">
        <f t="shared" si="165"/>
        <v/>
      </c>
      <c r="AZ183" s="74" t="str">
        <f t="shared" si="166"/>
        <v/>
      </c>
      <c r="BA183" s="74" t="str">
        <f t="shared" si="167"/>
        <v/>
      </c>
      <c r="BB183" s="74" t="str">
        <f t="shared" si="168"/>
        <v/>
      </c>
      <c r="BC183" s="74" t="str">
        <f t="shared" si="169"/>
        <v/>
      </c>
      <c r="BD183" s="74">
        <f t="shared" si="172"/>
        <v>2.6033333333333317</v>
      </c>
      <c r="BE183" s="74">
        <f t="shared" si="173"/>
        <v>2.3616666666666681</v>
      </c>
      <c r="BF183" s="74">
        <f t="shared" si="174"/>
        <v>2.2149999999999999</v>
      </c>
      <c r="BG183" s="74" t="str">
        <f t="shared" si="175"/>
        <v/>
      </c>
      <c r="BH183" s="74" t="str">
        <f t="shared" si="176"/>
        <v/>
      </c>
      <c r="BI183" s="74" t="str">
        <f t="shared" si="177"/>
        <v/>
      </c>
      <c r="BJ183" s="74" t="str">
        <f t="shared" si="178"/>
        <v/>
      </c>
      <c r="BK183" s="74" t="str">
        <f t="shared" si="179"/>
        <v/>
      </c>
      <c r="BL183" s="74" t="str">
        <f t="shared" si="180"/>
        <v/>
      </c>
      <c r="BM183" s="74" t="str">
        <f t="shared" si="181"/>
        <v/>
      </c>
      <c r="BN183" s="62">
        <f t="shared" si="170"/>
        <v>-6.7627777777777789</v>
      </c>
      <c r="BO183" s="62">
        <f t="shared" si="171"/>
        <v>2.3933333333333331</v>
      </c>
      <c r="BP183" s="9">
        <f t="shared" si="140"/>
        <v>109.01125863123492</v>
      </c>
      <c r="BQ183" s="9">
        <f t="shared" si="141"/>
        <v>111.17331024278253</v>
      </c>
      <c r="BR183" s="9">
        <f t="shared" si="142"/>
        <v>105.66350292253111</v>
      </c>
      <c r="BS183" s="9" t="str">
        <f t="shared" si="143"/>
        <v/>
      </c>
      <c r="BT183" s="9" t="str">
        <f t="shared" si="144"/>
        <v/>
      </c>
      <c r="BU183" s="9" t="str">
        <f t="shared" si="145"/>
        <v/>
      </c>
      <c r="BV183" s="9" t="str">
        <f t="shared" si="146"/>
        <v/>
      </c>
      <c r="BW183" s="9" t="str">
        <f t="shared" si="147"/>
        <v/>
      </c>
      <c r="BX183" s="9" t="str">
        <f t="shared" si="148"/>
        <v/>
      </c>
      <c r="BY183" s="9" t="str">
        <f t="shared" si="149"/>
        <v/>
      </c>
      <c r="BZ183" s="9">
        <f t="shared" si="150"/>
        <v>0.16455783993045445</v>
      </c>
      <c r="CA183" s="9">
        <f t="shared" si="151"/>
        <v>0.19456624329358155</v>
      </c>
      <c r="CB183" s="9">
        <f t="shared" si="152"/>
        <v>0.21538653992800427</v>
      </c>
      <c r="CC183" s="9" t="str">
        <f t="shared" si="153"/>
        <v/>
      </c>
      <c r="CD183" s="9" t="str">
        <f t="shared" si="154"/>
        <v/>
      </c>
      <c r="CE183" s="9" t="str">
        <f t="shared" si="155"/>
        <v/>
      </c>
      <c r="CF183" s="9" t="str">
        <f t="shared" si="156"/>
        <v/>
      </c>
      <c r="CG183" s="9" t="str">
        <f t="shared" si="157"/>
        <v/>
      </c>
      <c r="CH183" s="9" t="str">
        <f t="shared" si="158"/>
        <v/>
      </c>
      <c r="CI183" s="9" t="str">
        <f t="shared" si="159"/>
        <v/>
      </c>
    </row>
    <row r="184" spans="1:87">
      <c r="A184" s="188"/>
      <c r="B184" s="57" t="str">
        <f>IF('Gene Table'!D183="","",'Gene Table'!D183)</f>
        <v>HGDC</v>
      </c>
      <c r="C184" s="57" t="s">
        <v>1830</v>
      </c>
      <c r="D184" s="60">
        <f>IF(SUM('Test Sample Data'!D$3:D$98)&gt;10,IF(AND(ISNUMBER('Test Sample Data'!D183),'Test Sample Data'!D183&lt;$B$1, 'Test Sample Data'!D183&gt;0),'Test Sample Data'!D183,$B$1),"")</f>
        <v>25.03</v>
      </c>
      <c r="E184" s="60">
        <f>IF(SUM('Test Sample Data'!E$3:E$98)&gt;10,IF(AND(ISNUMBER('Test Sample Data'!E183),'Test Sample Data'!E183&lt;$B$1, 'Test Sample Data'!E183&gt;0),'Test Sample Data'!E183,$B$1),"")</f>
        <v>25.05</v>
      </c>
      <c r="F184" s="60">
        <f>IF(SUM('Test Sample Data'!F$3:F$98)&gt;10,IF(AND(ISNUMBER('Test Sample Data'!F183),'Test Sample Data'!F183&lt;$B$1, 'Test Sample Data'!F183&gt;0),'Test Sample Data'!F183,$B$1),"")</f>
        <v>25.01</v>
      </c>
      <c r="G184" s="60" t="str">
        <f>IF(SUM('Test Sample Data'!G$3:G$98)&gt;10,IF(AND(ISNUMBER('Test Sample Data'!G183),'Test Sample Data'!G183&lt;$B$1, 'Test Sample Data'!G183&gt;0),'Test Sample Data'!G183,$B$1),"")</f>
        <v/>
      </c>
      <c r="H184" s="60" t="str">
        <f>IF(SUM('Test Sample Data'!H$3:H$98)&gt;10,IF(AND(ISNUMBER('Test Sample Data'!H183),'Test Sample Data'!H183&lt;$B$1, 'Test Sample Data'!H183&gt;0),'Test Sample Data'!H183,$B$1),"")</f>
        <v/>
      </c>
      <c r="I184" s="60" t="str">
        <f>IF(SUM('Test Sample Data'!I$3:I$98)&gt;10,IF(AND(ISNUMBER('Test Sample Data'!I183),'Test Sample Data'!I183&lt;$B$1, 'Test Sample Data'!I183&gt;0),'Test Sample Data'!I183,$B$1),"")</f>
        <v/>
      </c>
      <c r="J184" s="60" t="str">
        <f>IF(SUM('Test Sample Data'!J$3:J$98)&gt;10,IF(AND(ISNUMBER('Test Sample Data'!J183),'Test Sample Data'!J183&lt;$B$1, 'Test Sample Data'!J183&gt;0),'Test Sample Data'!J183,$B$1),"")</f>
        <v/>
      </c>
      <c r="K184" s="60" t="str">
        <f>IF(SUM('Test Sample Data'!K$3:K$98)&gt;10,IF(AND(ISNUMBER('Test Sample Data'!K183),'Test Sample Data'!K183&lt;$B$1, 'Test Sample Data'!K183&gt;0),'Test Sample Data'!K183,$B$1),"")</f>
        <v/>
      </c>
      <c r="L184" s="60" t="str">
        <f>IF(SUM('Test Sample Data'!L$3:L$98)&gt;10,IF(AND(ISNUMBER('Test Sample Data'!L183),'Test Sample Data'!L183&lt;$B$1, 'Test Sample Data'!L183&gt;0),'Test Sample Data'!L183,$B$1),"")</f>
        <v/>
      </c>
      <c r="M184" s="60" t="str">
        <f>IF(SUM('Test Sample Data'!M$3:M$98)&gt;10,IF(AND(ISNUMBER('Test Sample Data'!M183),'Test Sample Data'!M183&lt;$B$1, 'Test Sample Data'!M183&gt;0),'Test Sample Data'!M183,$B$1),"")</f>
        <v/>
      </c>
      <c r="N184" s="60" t="str">
        <f>'Gene Table'!D183</f>
        <v>HGDC</v>
      </c>
      <c r="O184" s="57" t="s">
        <v>1830</v>
      </c>
      <c r="P184" s="60">
        <f>IF(SUM('Control Sample Data'!D$3:D$98)&gt;10,IF(AND(ISNUMBER('Control Sample Data'!D183),'Control Sample Data'!D183&lt;$B$1, 'Control Sample Data'!D183&gt;0),'Control Sample Data'!D183,$B$1),"")</f>
        <v>19.73</v>
      </c>
      <c r="Q184" s="60">
        <f>IF(SUM('Control Sample Data'!E$3:E$98)&gt;10,IF(AND(ISNUMBER('Control Sample Data'!E183),'Control Sample Data'!E183&lt;$B$1, 'Control Sample Data'!E183&gt;0),'Control Sample Data'!E183,$B$1),"")</f>
        <v>19.760000000000002</v>
      </c>
      <c r="R184" s="60">
        <f>IF(SUM('Control Sample Data'!F$3:F$98)&gt;10,IF(AND(ISNUMBER('Control Sample Data'!F183),'Control Sample Data'!F183&lt;$B$1, 'Control Sample Data'!F183&gt;0),'Control Sample Data'!F183,$B$1),"")</f>
        <v>19.899999999999999</v>
      </c>
      <c r="S184" s="60" t="str">
        <f>IF(SUM('Control Sample Data'!G$3:G$98)&gt;10,IF(AND(ISNUMBER('Control Sample Data'!G183),'Control Sample Data'!G183&lt;$B$1, 'Control Sample Data'!G183&gt;0),'Control Sample Data'!G183,$B$1),"")</f>
        <v/>
      </c>
      <c r="T184" s="60" t="str">
        <f>IF(SUM('Control Sample Data'!H$3:H$98)&gt;10,IF(AND(ISNUMBER('Control Sample Data'!H183),'Control Sample Data'!H183&lt;$B$1, 'Control Sample Data'!H183&gt;0),'Control Sample Data'!H183,$B$1),"")</f>
        <v/>
      </c>
      <c r="U184" s="60" t="str">
        <f>IF(SUM('Control Sample Data'!I$3:I$98)&gt;10,IF(AND(ISNUMBER('Control Sample Data'!I183),'Control Sample Data'!I183&lt;$B$1, 'Control Sample Data'!I183&gt;0),'Control Sample Data'!I183,$B$1),"")</f>
        <v/>
      </c>
      <c r="V184" s="60" t="str">
        <f>IF(SUM('Control Sample Data'!J$3:J$98)&gt;10,IF(AND(ISNUMBER('Control Sample Data'!J183),'Control Sample Data'!J183&lt;$B$1, 'Control Sample Data'!J183&gt;0),'Control Sample Data'!J183,$B$1),"")</f>
        <v/>
      </c>
      <c r="W184" s="60" t="str">
        <f>IF(SUM('Control Sample Data'!K$3:K$98)&gt;10,IF(AND(ISNUMBER('Control Sample Data'!K183),'Control Sample Data'!K183&lt;$B$1, 'Control Sample Data'!K183&gt;0),'Control Sample Data'!K183,$B$1),"")</f>
        <v/>
      </c>
      <c r="X184" s="60" t="str">
        <f>IF(SUM('Control Sample Data'!L$3:L$98)&gt;10,IF(AND(ISNUMBER('Control Sample Data'!L183),'Control Sample Data'!L183&lt;$B$1, 'Control Sample Data'!L183&gt;0),'Control Sample Data'!L183,$B$1),"")</f>
        <v/>
      </c>
      <c r="Y184" s="60" t="str">
        <f>IF(SUM('Control Sample Data'!M$3:M$98)&gt;10,IF(AND(ISNUMBER('Control Sample Data'!M183),'Control Sample Data'!M183&lt;$B$1, 'Control Sample Data'!M183&gt;0),'Control Sample Data'!M183,$B$1),"")</f>
        <v/>
      </c>
      <c r="AT184" s="74">
        <f t="shared" si="160"/>
        <v>1.5116666666666703</v>
      </c>
      <c r="AU184" s="74">
        <f t="shared" si="161"/>
        <v>1.4433333333333316</v>
      </c>
      <c r="AV184" s="74">
        <f t="shared" si="162"/>
        <v>1.3866666666666667</v>
      </c>
      <c r="AW184" s="74" t="str">
        <f t="shared" si="163"/>
        <v/>
      </c>
      <c r="AX184" s="74" t="str">
        <f t="shared" si="164"/>
        <v/>
      </c>
      <c r="AY184" s="74" t="str">
        <f t="shared" si="165"/>
        <v/>
      </c>
      <c r="AZ184" s="74" t="str">
        <f t="shared" si="166"/>
        <v/>
      </c>
      <c r="BA184" s="74" t="str">
        <f t="shared" si="167"/>
        <v/>
      </c>
      <c r="BB184" s="74" t="str">
        <f t="shared" si="168"/>
        <v/>
      </c>
      <c r="BC184" s="74" t="str">
        <f t="shared" si="169"/>
        <v/>
      </c>
      <c r="BD184" s="74">
        <f t="shared" si="172"/>
        <v>-4.0466666666666669</v>
      </c>
      <c r="BE184" s="74">
        <f t="shared" si="173"/>
        <v>-4.548333333333332</v>
      </c>
      <c r="BF184" s="74">
        <f t="shared" si="174"/>
        <v>-4.5050000000000026</v>
      </c>
      <c r="BG184" s="74" t="str">
        <f t="shared" si="175"/>
        <v/>
      </c>
      <c r="BH184" s="74" t="str">
        <f t="shared" si="176"/>
        <v/>
      </c>
      <c r="BI184" s="74" t="str">
        <f t="shared" si="177"/>
        <v/>
      </c>
      <c r="BJ184" s="74" t="str">
        <f t="shared" si="178"/>
        <v/>
      </c>
      <c r="BK184" s="74" t="str">
        <f t="shared" si="179"/>
        <v/>
      </c>
      <c r="BL184" s="74" t="str">
        <f t="shared" si="180"/>
        <v/>
      </c>
      <c r="BM184" s="74" t="str">
        <f t="shared" si="181"/>
        <v/>
      </c>
      <c r="BN184" s="62">
        <f t="shared" si="170"/>
        <v>1.4472222222222229</v>
      </c>
      <c r="BO184" s="62">
        <f t="shared" si="171"/>
        <v>-4.3666666666666671</v>
      </c>
      <c r="BP184" s="9">
        <f t="shared" si="140"/>
        <v>0.35070583355358292</v>
      </c>
      <c r="BQ184" s="9">
        <f t="shared" si="141"/>
        <v>0.36771671604648792</v>
      </c>
      <c r="BR184" s="9">
        <f t="shared" si="142"/>
        <v>0.38244742338099791</v>
      </c>
      <c r="BS184" s="9" t="str">
        <f t="shared" si="143"/>
        <v/>
      </c>
      <c r="BT184" s="9" t="str">
        <f t="shared" si="144"/>
        <v/>
      </c>
      <c r="BU184" s="9" t="str">
        <f t="shared" si="145"/>
        <v/>
      </c>
      <c r="BV184" s="9" t="str">
        <f t="shared" si="146"/>
        <v/>
      </c>
      <c r="BW184" s="9" t="str">
        <f t="shared" si="147"/>
        <v/>
      </c>
      <c r="BX184" s="9" t="str">
        <f t="shared" si="148"/>
        <v/>
      </c>
      <c r="BY184" s="9" t="str">
        <f t="shared" si="149"/>
        <v/>
      </c>
      <c r="BZ184" s="9">
        <f t="shared" si="150"/>
        <v>16.526011442390192</v>
      </c>
      <c r="CA184" s="9">
        <f t="shared" si="151"/>
        <v>23.398324710838789</v>
      </c>
      <c r="CB184" s="9">
        <f t="shared" si="152"/>
        <v>22.705973699206162</v>
      </c>
      <c r="CC184" s="9" t="str">
        <f t="shared" si="153"/>
        <v/>
      </c>
      <c r="CD184" s="9" t="str">
        <f t="shared" si="154"/>
        <v/>
      </c>
      <c r="CE184" s="9" t="str">
        <f t="shared" si="155"/>
        <v/>
      </c>
      <c r="CF184" s="9" t="str">
        <f t="shared" si="156"/>
        <v/>
      </c>
      <c r="CG184" s="9" t="str">
        <f t="shared" si="157"/>
        <v/>
      </c>
      <c r="CH184" s="9" t="str">
        <f t="shared" si="158"/>
        <v/>
      </c>
      <c r="CI184" s="9" t="str">
        <f t="shared" si="159"/>
        <v/>
      </c>
    </row>
    <row r="185" spans="1:87">
      <c r="A185" s="188"/>
      <c r="B185" s="57" t="str">
        <f>IF('Gene Table'!D184="","",'Gene Table'!D184)</f>
        <v>HGDC</v>
      </c>
      <c r="C185" s="57" t="s">
        <v>1831</v>
      </c>
      <c r="D185" s="60">
        <f>IF(SUM('Test Sample Data'!D$3:D$98)&gt;10,IF(AND(ISNUMBER('Test Sample Data'!D184),'Test Sample Data'!D184&lt;$B$1, 'Test Sample Data'!D184&gt;0),'Test Sample Data'!D184,$B$1),"")</f>
        <v>20.54</v>
      </c>
      <c r="E185" s="60">
        <f>IF(SUM('Test Sample Data'!E$3:E$98)&gt;10,IF(AND(ISNUMBER('Test Sample Data'!E184),'Test Sample Data'!E184&lt;$B$1, 'Test Sample Data'!E184&gt;0),'Test Sample Data'!E184,$B$1),"")</f>
        <v>20.64</v>
      </c>
      <c r="F185" s="60">
        <f>IF(SUM('Test Sample Data'!F$3:F$98)&gt;10,IF(AND(ISNUMBER('Test Sample Data'!F184),'Test Sample Data'!F184&lt;$B$1, 'Test Sample Data'!F184&gt;0),'Test Sample Data'!F184,$B$1),"")</f>
        <v>20.65</v>
      </c>
      <c r="G185" s="60" t="str">
        <f>IF(SUM('Test Sample Data'!G$3:G$98)&gt;10,IF(AND(ISNUMBER('Test Sample Data'!G184),'Test Sample Data'!G184&lt;$B$1, 'Test Sample Data'!G184&gt;0),'Test Sample Data'!G184,$B$1),"")</f>
        <v/>
      </c>
      <c r="H185" s="60" t="str">
        <f>IF(SUM('Test Sample Data'!H$3:H$98)&gt;10,IF(AND(ISNUMBER('Test Sample Data'!H184),'Test Sample Data'!H184&lt;$B$1, 'Test Sample Data'!H184&gt;0),'Test Sample Data'!H184,$B$1),"")</f>
        <v/>
      </c>
      <c r="I185" s="60" t="str">
        <f>IF(SUM('Test Sample Data'!I$3:I$98)&gt;10,IF(AND(ISNUMBER('Test Sample Data'!I184),'Test Sample Data'!I184&lt;$B$1, 'Test Sample Data'!I184&gt;0),'Test Sample Data'!I184,$B$1),"")</f>
        <v/>
      </c>
      <c r="J185" s="60" t="str">
        <f>IF(SUM('Test Sample Data'!J$3:J$98)&gt;10,IF(AND(ISNUMBER('Test Sample Data'!J184),'Test Sample Data'!J184&lt;$B$1, 'Test Sample Data'!J184&gt;0),'Test Sample Data'!J184,$B$1),"")</f>
        <v/>
      </c>
      <c r="K185" s="60" t="str">
        <f>IF(SUM('Test Sample Data'!K$3:K$98)&gt;10,IF(AND(ISNUMBER('Test Sample Data'!K184),'Test Sample Data'!K184&lt;$B$1, 'Test Sample Data'!K184&gt;0),'Test Sample Data'!K184,$B$1),"")</f>
        <v/>
      </c>
      <c r="L185" s="60" t="str">
        <f>IF(SUM('Test Sample Data'!L$3:L$98)&gt;10,IF(AND(ISNUMBER('Test Sample Data'!L184),'Test Sample Data'!L184&lt;$B$1, 'Test Sample Data'!L184&gt;0),'Test Sample Data'!L184,$B$1),"")</f>
        <v/>
      </c>
      <c r="M185" s="60" t="str">
        <f>IF(SUM('Test Sample Data'!M$3:M$98)&gt;10,IF(AND(ISNUMBER('Test Sample Data'!M184),'Test Sample Data'!M184&lt;$B$1, 'Test Sample Data'!M184&gt;0),'Test Sample Data'!M184,$B$1),"")</f>
        <v/>
      </c>
      <c r="N185" s="60" t="str">
        <f>'Gene Table'!D184</f>
        <v>HGDC</v>
      </c>
      <c r="O185" s="57" t="s">
        <v>1831</v>
      </c>
      <c r="P185" s="60">
        <f>IF(SUM('Control Sample Data'!D$3:D$98)&gt;10,IF(AND(ISNUMBER('Control Sample Data'!D184),'Control Sample Data'!D184&lt;$B$1, 'Control Sample Data'!D184&gt;0),'Control Sample Data'!D184,$B$1),"")</f>
        <v>28</v>
      </c>
      <c r="Q185" s="60">
        <f>IF(SUM('Control Sample Data'!E$3:E$98)&gt;10,IF(AND(ISNUMBER('Control Sample Data'!E184),'Control Sample Data'!E184&lt;$B$1, 'Control Sample Data'!E184&gt;0),'Control Sample Data'!E184,$B$1),"")</f>
        <v>27.94</v>
      </c>
      <c r="R185" s="60">
        <f>IF(SUM('Control Sample Data'!F$3:F$98)&gt;10,IF(AND(ISNUMBER('Control Sample Data'!F184),'Control Sample Data'!F184&lt;$B$1, 'Control Sample Data'!F184&gt;0),'Control Sample Data'!F184,$B$1),"")</f>
        <v>28.17</v>
      </c>
      <c r="S185" s="60" t="str">
        <f>IF(SUM('Control Sample Data'!G$3:G$98)&gt;10,IF(AND(ISNUMBER('Control Sample Data'!G184),'Control Sample Data'!G184&lt;$B$1, 'Control Sample Data'!G184&gt;0),'Control Sample Data'!G184,$B$1),"")</f>
        <v/>
      </c>
      <c r="T185" s="60" t="str">
        <f>IF(SUM('Control Sample Data'!H$3:H$98)&gt;10,IF(AND(ISNUMBER('Control Sample Data'!H184),'Control Sample Data'!H184&lt;$B$1, 'Control Sample Data'!H184&gt;0),'Control Sample Data'!H184,$B$1),"")</f>
        <v/>
      </c>
      <c r="U185" s="60" t="str">
        <f>IF(SUM('Control Sample Data'!I$3:I$98)&gt;10,IF(AND(ISNUMBER('Control Sample Data'!I184),'Control Sample Data'!I184&lt;$B$1, 'Control Sample Data'!I184&gt;0),'Control Sample Data'!I184,$B$1),"")</f>
        <v/>
      </c>
      <c r="V185" s="60" t="str">
        <f>IF(SUM('Control Sample Data'!J$3:J$98)&gt;10,IF(AND(ISNUMBER('Control Sample Data'!J184),'Control Sample Data'!J184&lt;$B$1, 'Control Sample Data'!J184&gt;0),'Control Sample Data'!J184,$B$1),"")</f>
        <v/>
      </c>
      <c r="W185" s="60" t="str">
        <f>IF(SUM('Control Sample Data'!K$3:K$98)&gt;10,IF(AND(ISNUMBER('Control Sample Data'!K184),'Control Sample Data'!K184&lt;$B$1, 'Control Sample Data'!K184&gt;0),'Control Sample Data'!K184,$B$1),"")</f>
        <v/>
      </c>
      <c r="X185" s="60" t="str">
        <f>IF(SUM('Control Sample Data'!L$3:L$98)&gt;10,IF(AND(ISNUMBER('Control Sample Data'!L184),'Control Sample Data'!L184&lt;$B$1, 'Control Sample Data'!L184&gt;0),'Control Sample Data'!L184,$B$1),"")</f>
        <v/>
      </c>
      <c r="Y185" s="60" t="str">
        <f>IF(SUM('Control Sample Data'!M$3:M$98)&gt;10,IF(AND(ISNUMBER('Control Sample Data'!M184),'Control Sample Data'!M184&lt;$B$1, 'Control Sample Data'!M184&gt;0),'Control Sample Data'!M184,$B$1),"")</f>
        <v/>
      </c>
      <c r="AT185" s="74">
        <f t="shared" si="160"/>
        <v>-2.9783333333333317</v>
      </c>
      <c r="AU185" s="74">
        <f t="shared" si="161"/>
        <v>-2.9666666666666686</v>
      </c>
      <c r="AV185" s="74">
        <f t="shared" si="162"/>
        <v>-2.9733333333333363</v>
      </c>
      <c r="AW185" s="74" t="str">
        <f t="shared" si="163"/>
        <v/>
      </c>
      <c r="AX185" s="74" t="str">
        <f t="shared" si="164"/>
        <v/>
      </c>
      <c r="AY185" s="74" t="str">
        <f t="shared" si="165"/>
        <v/>
      </c>
      <c r="AZ185" s="74" t="str">
        <f t="shared" si="166"/>
        <v/>
      </c>
      <c r="BA185" s="74" t="str">
        <f t="shared" si="167"/>
        <v/>
      </c>
      <c r="BB185" s="74" t="str">
        <f t="shared" si="168"/>
        <v/>
      </c>
      <c r="BC185" s="74" t="str">
        <f t="shared" si="169"/>
        <v/>
      </c>
      <c r="BD185" s="74">
        <f t="shared" si="172"/>
        <v>4.2233333333333327</v>
      </c>
      <c r="BE185" s="74">
        <f t="shared" si="173"/>
        <v>3.6316666666666677</v>
      </c>
      <c r="BF185" s="74">
        <f t="shared" si="174"/>
        <v>3.7650000000000006</v>
      </c>
      <c r="BG185" s="74" t="str">
        <f t="shared" si="175"/>
        <v/>
      </c>
      <c r="BH185" s="74" t="str">
        <f t="shared" si="176"/>
        <v/>
      </c>
      <c r="BI185" s="74" t="str">
        <f t="shared" si="177"/>
        <v/>
      </c>
      <c r="BJ185" s="74" t="str">
        <f t="shared" si="178"/>
        <v/>
      </c>
      <c r="BK185" s="74" t="str">
        <f t="shared" si="179"/>
        <v/>
      </c>
      <c r="BL185" s="74" t="str">
        <f t="shared" si="180"/>
        <v/>
      </c>
      <c r="BM185" s="74" t="str">
        <f t="shared" si="181"/>
        <v/>
      </c>
      <c r="BN185" s="62">
        <f t="shared" si="170"/>
        <v>-2.9727777777777789</v>
      </c>
      <c r="BO185" s="62">
        <f t="shared" si="171"/>
        <v>3.8733333333333335</v>
      </c>
      <c r="BP185" s="9">
        <f t="shared" si="140"/>
        <v>7.8807521732120511</v>
      </c>
      <c r="BQ185" s="9">
        <f t="shared" si="141"/>
        <v>7.8172797474739788</v>
      </c>
      <c r="BR185" s="9">
        <f t="shared" si="142"/>
        <v>7.8534868419740516</v>
      </c>
      <c r="BS185" s="9" t="str">
        <f t="shared" si="143"/>
        <v/>
      </c>
      <c r="BT185" s="9" t="str">
        <f t="shared" si="144"/>
        <v/>
      </c>
      <c r="BU185" s="9" t="str">
        <f t="shared" si="145"/>
        <v/>
      </c>
      <c r="BV185" s="9" t="str">
        <f t="shared" si="146"/>
        <v/>
      </c>
      <c r="BW185" s="9" t="str">
        <f t="shared" si="147"/>
        <v/>
      </c>
      <c r="BX185" s="9" t="str">
        <f t="shared" si="148"/>
        <v/>
      </c>
      <c r="BY185" s="9" t="str">
        <f t="shared" si="149"/>
        <v/>
      </c>
      <c r="BZ185" s="9">
        <f t="shared" si="150"/>
        <v>5.3536501185653555E-2</v>
      </c>
      <c r="CA185" s="9">
        <f t="shared" si="151"/>
        <v>8.0678794259527647E-2</v>
      </c>
      <c r="CB185" s="9">
        <f t="shared" si="152"/>
        <v>7.3556671076172933E-2</v>
      </c>
      <c r="CC185" s="9" t="str">
        <f t="shared" si="153"/>
        <v/>
      </c>
      <c r="CD185" s="9" t="str">
        <f t="shared" si="154"/>
        <v/>
      </c>
      <c r="CE185" s="9" t="str">
        <f t="shared" si="155"/>
        <v/>
      </c>
      <c r="CF185" s="9" t="str">
        <f t="shared" si="156"/>
        <v/>
      </c>
      <c r="CG185" s="9" t="str">
        <f t="shared" si="157"/>
        <v/>
      </c>
      <c r="CH185" s="9" t="str">
        <f t="shared" si="158"/>
        <v/>
      </c>
      <c r="CI185" s="9" t="str">
        <f t="shared" si="159"/>
        <v/>
      </c>
    </row>
    <row r="186" spans="1:87">
      <c r="A186" s="188"/>
      <c r="B186" s="57" t="str">
        <f>IF('Gene Table'!D185="","",'Gene Table'!D185)</f>
        <v>NM_002046</v>
      </c>
      <c r="C186" s="57" t="s">
        <v>1832</v>
      </c>
      <c r="D186" s="60">
        <f>IF(SUM('Test Sample Data'!D$3:D$98)&gt;10,IF(AND(ISNUMBER('Test Sample Data'!D185),'Test Sample Data'!D185&lt;$B$1, 'Test Sample Data'!D185&gt;0),'Test Sample Data'!D185,$B$1),"")</f>
        <v>17.989999999999998</v>
      </c>
      <c r="E186" s="60">
        <f>IF(SUM('Test Sample Data'!E$3:E$98)&gt;10,IF(AND(ISNUMBER('Test Sample Data'!E185),'Test Sample Data'!E185&lt;$B$1, 'Test Sample Data'!E185&gt;0),'Test Sample Data'!E185,$B$1),"")</f>
        <v>18.07</v>
      </c>
      <c r="F186" s="60">
        <f>IF(SUM('Test Sample Data'!F$3:F$98)&gt;10,IF(AND(ISNUMBER('Test Sample Data'!F185),'Test Sample Data'!F185&lt;$B$1, 'Test Sample Data'!F185&gt;0),'Test Sample Data'!F185,$B$1),"")</f>
        <v>18.05</v>
      </c>
      <c r="G186" s="60" t="str">
        <f>IF(SUM('Test Sample Data'!G$3:G$98)&gt;10,IF(AND(ISNUMBER('Test Sample Data'!G185),'Test Sample Data'!G185&lt;$B$1, 'Test Sample Data'!G185&gt;0),'Test Sample Data'!G185,$B$1),"")</f>
        <v/>
      </c>
      <c r="H186" s="60" t="str">
        <f>IF(SUM('Test Sample Data'!H$3:H$98)&gt;10,IF(AND(ISNUMBER('Test Sample Data'!H185),'Test Sample Data'!H185&lt;$B$1, 'Test Sample Data'!H185&gt;0),'Test Sample Data'!H185,$B$1),"")</f>
        <v/>
      </c>
      <c r="I186" s="60" t="str">
        <f>IF(SUM('Test Sample Data'!I$3:I$98)&gt;10,IF(AND(ISNUMBER('Test Sample Data'!I185),'Test Sample Data'!I185&lt;$B$1, 'Test Sample Data'!I185&gt;0),'Test Sample Data'!I185,$B$1),"")</f>
        <v/>
      </c>
      <c r="J186" s="60" t="str">
        <f>IF(SUM('Test Sample Data'!J$3:J$98)&gt;10,IF(AND(ISNUMBER('Test Sample Data'!J185),'Test Sample Data'!J185&lt;$B$1, 'Test Sample Data'!J185&gt;0),'Test Sample Data'!J185,$B$1),"")</f>
        <v/>
      </c>
      <c r="K186" s="60" t="str">
        <f>IF(SUM('Test Sample Data'!K$3:K$98)&gt;10,IF(AND(ISNUMBER('Test Sample Data'!K185),'Test Sample Data'!K185&lt;$B$1, 'Test Sample Data'!K185&gt;0),'Test Sample Data'!K185,$B$1),"")</f>
        <v/>
      </c>
      <c r="L186" s="60" t="str">
        <f>IF(SUM('Test Sample Data'!L$3:L$98)&gt;10,IF(AND(ISNUMBER('Test Sample Data'!L185),'Test Sample Data'!L185&lt;$B$1, 'Test Sample Data'!L185&gt;0),'Test Sample Data'!L185,$B$1),"")</f>
        <v/>
      </c>
      <c r="M186" s="60" t="str">
        <f>IF(SUM('Test Sample Data'!M$3:M$98)&gt;10,IF(AND(ISNUMBER('Test Sample Data'!M185),'Test Sample Data'!M185&lt;$B$1, 'Test Sample Data'!M185&gt;0),'Test Sample Data'!M185,$B$1),"")</f>
        <v/>
      </c>
      <c r="N186" s="60" t="str">
        <f>'Gene Table'!D185</f>
        <v>NM_002046</v>
      </c>
      <c r="O186" s="57" t="s">
        <v>1832</v>
      </c>
      <c r="P186" s="60">
        <f>IF(SUM('Control Sample Data'!D$3:D$98)&gt;10,IF(AND(ISNUMBER('Control Sample Data'!D185),'Control Sample Data'!D185&lt;$B$1, 'Control Sample Data'!D185&gt;0),'Control Sample Data'!D185,$B$1),"")</f>
        <v>23.02</v>
      </c>
      <c r="Q186" s="60">
        <f>IF(SUM('Control Sample Data'!E$3:E$98)&gt;10,IF(AND(ISNUMBER('Control Sample Data'!E185),'Control Sample Data'!E185&lt;$B$1, 'Control Sample Data'!E185&gt;0),'Control Sample Data'!E185,$B$1),"")</f>
        <v>23.05</v>
      </c>
      <c r="R186" s="60">
        <f>IF(SUM('Control Sample Data'!F$3:F$98)&gt;10,IF(AND(ISNUMBER('Control Sample Data'!F185),'Control Sample Data'!F185&lt;$B$1, 'Control Sample Data'!F185&gt;0),'Control Sample Data'!F185,$B$1),"")</f>
        <v>23.19</v>
      </c>
      <c r="S186" s="60" t="str">
        <f>IF(SUM('Control Sample Data'!G$3:G$98)&gt;10,IF(AND(ISNUMBER('Control Sample Data'!G185),'Control Sample Data'!G185&lt;$B$1, 'Control Sample Data'!G185&gt;0),'Control Sample Data'!G185,$B$1),"")</f>
        <v/>
      </c>
      <c r="T186" s="60" t="str">
        <f>IF(SUM('Control Sample Data'!H$3:H$98)&gt;10,IF(AND(ISNUMBER('Control Sample Data'!H185),'Control Sample Data'!H185&lt;$B$1, 'Control Sample Data'!H185&gt;0),'Control Sample Data'!H185,$B$1),"")</f>
        <v/>
      </c>
      <c r="U186" s="60" t="str">
        <f>IF(SUM('Control Sample Data'!I$3:I$98)&gt;10,IF(AND(ISNUMBER('Control Sample Data'!I185),'Control Sample Data'!I185&lt;$B$1, 'Control Sample Data'!I185&gt;0),'Control Sample Data'!I185,$B$1),"")</f>
        <v/>
      </c>
      <c r="V186" s="60" t="str">
        <f>IF(SUM('Control Sample Data'!J$3:J$98)&gt;10,IF(AND(ISNUMBER('Control Sample Data'!J185),'Control Sample Data'!J185&lt;$B$1, 'Control Sample Data'!J185&gt;0),'Control Sample Data'!J185,$B$1),"")</f>
        <v/>
      </c>
      <c r="W186" s="60" t="str">
        <f>IF(SUM('Control Sample Data'!K$3:K$98)&gt;10,IF(AND(ISNUMBER('Control Sample Data'!K185),'Control Sample Data'!K185&lt;$B$1, 'Control Sample Data'!K185&gt;0),'Control Sample Data'!K185,$B$1),"")</f>
        <v/>
      </c>
      <c r="X186" s="60" t="str">
        <f>IF(SUM('Control Sample Data'!L$3:L$98)&gt;10,IF(AND(ISNUMBER('Control Sample Data'!L185),'Control Sample Data'!L185&lt;$B$1, 'Control Sample Data'!L185&gt;0),'Control Sample Data'!L185,$B$1),"")</f>
        <v/>
      </c>
      <c r="Y186" s="60" t="str">
        <f>IF(SUM('Control Sample Data'!M$3:M$98)&gt;10,IF(AND(ISNUMBER('Control Sample Data'!M185),'Control Sample Data'!M185&lt;$B$1, 'Control Sample Data'!M185&gt;0),'Control Sample Data'!M185,$B$1),"")</f>
        <v/>
      </c>
      <c r="AT186" s="74">
        <f t="shared" si="160"/>
        <v>-5.5283333333333324</v>
      </c>
      <c r="AU186" s="74">
        <f t="shared" si="161"/>
        <v>-5.5366666666666688</v>
      </c>
      <c r="AV186" s="74">
        <f t="shared" si="162"/>
        <v>-5.5733333333333341</v>
      </c>
      <c r="AW186" s="74" t="str">
        <f t="shared" si="163"/>
        <v/>
      </c>
      <c r="AX186" s="74" t="str">
        <f t="shared" si="164"/>
        <v/>
      </c>
      <c r="AY186" s="74" t="str">
        <f t="shared" si="165"/>
        <v/>
      </c>
      <c r="AZ186" s="74" t="str">
        <f t="shared" si="166"/>
        <v/>
      </c>
      <c r="BA186" s="74" t="str">
        <f t="shared" si="167"/>
        <v/>
      </c>
      <c r="BB186" s="74" t="str">
        <f t="shared" si="168"/>
        <v/>
      </c>
      <c r="BC186" s="74" t="str">
        <f t="shared" si="169"/>
        <v/>
      </c>
      <c r="BD186" s="74">
        <f t="shared" si="172"/>
        <v>-0.75666666666666771</v>
      </c>
      <c r="BE186" s="74">
        <f t="shared" si="173"/>
        <v>-1.2583333333333329</v>
      </c>
      <c r="BF186" s="74">
        <f t="shared" si="174"/>
        <v>-1.2149999999999999</v>
      </c>
      <c r="BG186" s="74" t="str">
        <f t="shared" si="175"/>
        <v/>
      </c>
      <c r="BH186" s="74" t="str">
        <f t="shared" si="176"/>
        <v/>
      </c>
      <c r="BI186" s="74" t="str">
        <f t="shared" si="177"/>
        <v/>
      </c>
      <c r="BJ186" s="74" t="str">
        <f t="shared" si="178"/>
        <v/>
      </c>
      <c r="BK186" s="74" t="str">
        <f t="shared" si="179"/>
        <v/>
      </c>
      <c r="BL186" s="74" t="str">
        <f t="shared" si="180"/>
        <v/>
      </c>
      <c r="BM186" s="74" t="str">
        <f t="shared" si="181"/>
        <v/>
      </c>
      <c r="BN186" s="62">
        <f t="shared" si="170"/>
        <v>-5.5461111111111121</v>
      </c>
      <c r="BO186" s="62">
        <f t="shared" si="171"/>
        <v>-1.0766666666666669</v>
      </c>
      <c r="BP186" s="9">
        <f t="shared" si="140"/>
        <v>46.152386120368675</v>
      </c>
      <c r="BQ186" s="9">
        <f t="shared" si="141"/>
        <v>46.419744173304885</v>
      </c>
      <c r="BR186" s="9">
        <f t="shared" si="142"/>
        <v>47.614640445005918</v>
      </c>
      <c r="BS186" s="9" t="str">
        <f t="shared" si="143"/>
        <v/>
      </c>
      <c r="BT186" s="9" t="str">
        <f t="shared" si="144"/>
        <v/>
      </c>
      <c r="BU186" s="9" t="str">
        <f t="shared" si="145"/>
        <v/>
      </c>
      <c r="BV186" s="9" t="str">
        <f t="shared" si="146"/>
        <v/>
      </c>
      <c r="BW186" s="9" t="str">
        <f t="shared" si="147"/>
        <v/>
      </c>
      <c r="BX186" s="9" t="str">
        <f t="shared" si="148"/>
        <v/>
      </c>
      <c r="BY186" s="9" t="str">
        <f t="shared" si="149"/>
        <v/>
      </c>
      <c r="BZ186" s="9">
        <f t="shared" si="150"/>
        <v>1.6895823473100491</v>
      </c>
      <c r="CA186" s="9">
        <f t="shared" si="151"/>
        <v>2.3921922434748066</v>
      </c>
      <c r="CB186" s="9">
        <f t="shared" si="152"/>
        <v>2.3214078287674398</v>
      </c>
      <c r="CC186" s="9" t="str">
        <f t="shared" si="153"/>
        <v/>
      </c>
      <c r="CD186" s="9" t="str">
        <f t="shared" si="154"/>
        <v/>
      </c>
      <c r="CE186" s="9" t="str">
        <f t="shared" si="155"/>
        <v/>
      </c>
      <c r="CF186" s="9" t="str">
        <f t="shared" si="156"/>
        <v/>
      </c>
      <c r="CG186" s="9" t="str">
        <f t="shared" si="157"/>
        <v/>
      </c>
      <c r="CH186" s="9" t="str">
        <f t="shared" si="158"/>
        <v/>
      </c>
      <c r="CI186" s="9" t="str">
        <f t="shared" si="159"/>
        <v/>
      </c>
    </row>
    <row r="187" spans="1:87">
      <c r="A187" s="188"/>
      <c r="B187" s="57" t="str">
        <f>IF('Gene Table'!D186="","",'Gene Table'!D186)</f>
        <v>NM_001101</v>
      </c>
      <c r="C187" s="57" t="s">
        <v>1833</v>
      </c>
      <c r="D187" s="60">
        <f>IF(SUM('Test Sample Data'!D$3:D$98)&gt;10,IF(AND(ISNUMBER('Test Sample Data'!D186),'Test Sample Data'!D186&lt;$B$1, 'Test Sample Data'!D186&gt;0),'Test Sample Data'!D186,$B$1),"")</f>
        <v>18.39</v>
      </c>
      <c r="E187" s="60">
        <f>IF(SUM('Test Sample Data'!E$3:E$98)&gt;10,IF(AND(ISNUMBER('Test Sample Data'!E186),'Test Sample Data'!E186&lt;$B$1, 'Test Sample Data'!E186&gt;0),'Test Sample Data'!E186,$B$1),"")</f>
        <v>18.41</v>
      </c>
      <c r="F187" s="60">
        <f>IF(SUM('Test Sample Data'!F$3:F$98)&gt;10,IF(AND(ISNUMBER('Test Sample Data'!F186),'Test Sample Data'!F186&lt;$B$1, 'Test Sample Data'!F186&gt;0),'Test Sample Data'!F186,$B$1),"")</f>
        <v>18.440000000000001</v>
      </c>
      <c r="G187" s="60" t="str">
        <f>IF(SUM('Test Sample Data'!G$3:G$98)&gt;10,IF(AND(ISNUMBER('Test Sample Data'!G186),'Test Sample Data'!G186&lt;$B$1, 'Test Sample Data'!G186&gt;0),'Test Sample Data'!G186,$B$1),"")</f>
        <v/>
      </c>
      <c r="H187" s="60" t="str">
        <f>IF(SUM('Test Sample Data'!H$3:H$98)&gt;10,IF(AND(ISNUMBER('Test Sample Data'!H186),'Test Sample Data'!H186&lt;$B$1, 'Test Sample Data'!H186&gt;0),'Test Sample Data'!H186,$B$1),"")</f>
        <v/>
      </c>
      <c r="I187" s="60" t="str">
        <f>IF(SUM('Test Sample Data'!I$3:I$98)&gt;10,IF(AND(ISNUMBER('Test Sample Data'!I186),'Test Sample Data'!I186&lt;$B$1, 'Test Sample Data'!I186&gt;0),'Test Sample Data'!I186,$B$1),"")</f>
        <v/>
      </c>
      <c r="J187" s="60" t="str">
        <f>IF(SUM('Test Sample Data'!J$3:J$98)&gt;10,IF(AND(ISNUMBER('Test Sample Data'!J186),'Test Sample Data'!J186&lt;$B$1, 'Test Sample Data'!J186&gt;0),'Test Sample Data'!J186,$B$1),"")</f>
        <v/>
      </c>
      <c r="K187" s="60" t="str">
        <f>IF(SUM('Test Sample Data'!K$3:K$98)&gt;10,IF(AND(ISNUMBER('Test Sample Data'!K186),'Test Sample Data'!K186&lt;$B$1, 'Test Sample Data'!K186&gt;0),'Test Sample Data'!K186,$B$1),"")</f>
        <v/>
      </c>
      <c r="L187" s="60" t="str">
        <f>IF(SUM('Test Sample Data'!L$3:L$98)&gt;10,IF(AND(ISNUMBER('Test Sample Data'!L186),'Test Sample Data'!L186&lt;$B$1, 'Test Sample Data'!L186&gt;0),'Test Sample Data'!L186,$B$1),"")</f>
        <v/>
      </c>
      <c r="M187" s="60" t="str">
        <f>IF(SUM('Test Sample Data'!M$3:M$98)&gt;10,IF(AND(ISNUMBER('Test Sample Data'!M186),'Test Sample Data'!M186&lt;$B$1, 'Test Sample Data'!M186&gt;0),'Test Sample Data'!M186,$B$1),"")</f>
        <v/>
      </c>
      <c r="N187" s="60" t="str">
        <f>'Gene Table'!D186</f>
        <v>NM_001101</v>
      </c>
      <c r="O187" s="57" t="s">
        <v>1833</v>
      </c>
      <c r="P187" s="60">
        <f>IF(SUM('Control Sample Data'!D$3:D$98)&gt;10,IF(AND(ISNUMBER('Control Sample Data'!D186),'Control Sample Data'!D186&lt;$B$1, 'Control Sample Data'!D186&gt;0),'Control Sample Data'!D186,$B$1),"")</f>
        <v>21.06</v>
      </c>
      <c r="Q187" s="60">
        <f>IF(SUM('Control Sample Data'!E$3:E$98)&gt;10,IF(AND(ISNUMBER('Control Sample Data'!E186),'Control Sample Data'!E186&lt;$B$1, 'Control Sample Data'!E186&gt;0),'Control Sample Data'!E186,$B$1),"")</f>
        <v>21.09</v>
      </c>
      <c r="R187" s="60">
        <f>IF(SUM('Control Sample Data'!F$3:F$98)&gt;10,IF(AND(ISNUMBER('Control Sample Data'!F186),'Control Sample Data'!F186&lt;$B$1, 'Control Sample Data'!F186&gt;0),'Control Sample Data'!F186,$B$1),"")</f>
        <v>21.17</v>
      </c>
      <c r="S187" s="60" t="str">
        <f>IF(SUM('Control Sample Data'!G$3:G$98)&gt;10,IF(AND(ISNUMBER('Control Sample Data'!G186),'Control Sample Data'!G186&lt;$B$1, 'Control Sample Data'!G186&gt;0),'Control Sample Data'!G186,$B$1),"")</f>
        <v/>
      </c>
      <c r="T187" s="60" t="str">
        <f>IF(SUM('Control Sample Data'!H$3:H$98)&gt;10,IF(AND(ISNUMBER('Control Sample Data'!H186),'Control Sample Data'!H186&lt;$B$1, 'Control Sample Data'!H186&gt;0),'Control Sample Data'!H186,$B$1),"")</f>
        <v/>
      </c>
      <c r="U187" s="60" t="str">
        <f>IF(SUM('Control Sample Data'!I$3:I$98)&gt;10,IF(AND(ISNUMBER('Control Sample Data'!I186),'Control Sample Data'!I186&lt;$B$1, 'Control Sample Data'!I186&gt;0),'Control Sample Data'!I186,$B$1),"")</f>
        <v/>
      </c>
      <c r="V187" s="60" t="str">
        <f>IF(SUM('Control Sample Data'!J$3:J$98)&gt;10,IF(AND(ISNUMBER('Control Sample Data'!J186),'Control Sample Data'!J186&lt;$B$1, 'Control Sample Data'!J186&gt;0),'Control Sample Data'!J186,$B$1),"")</f>
        <v/>
      </c>
      <c r="W187" s="60" t="str">
        <f>IF(SUM('Control Sample Data'!K$3:K$98)&gt;10,IF(AND(ISNUMBER('Control Sample Data'!K186),'Control Sample Data'!K186&lt;$B$1, 'Control Sample Data'!K186&gt;0),'Control Sample Data'!K186,$B$1),"")</f>
        <v/>
      </c>
      <c r="X187" s="60" t="str">
        <f>IF(SUM('Control Sample Data'!L$3:L$98)&gt;10,IF(AND(ISNUMBER('Control Sample Data'!L186),'Control Sample Data'!L186&lt;$B$1, 'Control Sample Data'!L186&gt;0),'Control Sample Data'!L186,$B$1),"")</f>
        <v/>
      </c>
      <c r="Y187" s="60" t="str">
        <f>IF(SUM('Control Sample Data'!M$3:M$98)&gt;10,IF(AND(ISNUMBER('Control Sample Data'!M186),'Control Sample Data'!M186&lt;$B$1, 'Control Sample Data'!M186&gt;0),'Control Sample Data'!M186,$B$1),"")</f>
        <v/>
      </c>
      <c r="AT187" s="74">
        <f t="shared" si="160"/>
        <v>-5.1283333333333303</v>
      </c>
      <c r="AU187" s="74">
        <f t="shared" si="161"/>
        <v>-5.196666666666669</v>
      </c>
      <c r="AV187" s="74">
        <f t="shared" si="162"/>
        <v>-5.1833333333333336</v>
      </c>
      <c r="AW187" s="74" t="str">
        <f t="shared" si="163"/>
        <v/>
      </c>
      <c r="AX187" s="74" t="str">
        <f t="shared" si="164"/>
        <v/>
      </c>
      <c r="AY187" s="74" t="str">
        <f t="shared" si="165"/>
        <v/>
      </c>
      <c r="AZ187" s="74" t="str">
        <f t="shared" si="166"/>
        <v/>
      </c>
      <c r="BA187" s="74" t="str">
        <f t="shared" si="167"/>
        <v/>
      </c>
      <c r="BB187" s="74" t="str">
        <f t="shared" si="168"/>
        <v/>
      </c>
      <c r="BC187" s="74" t="str">
        <f t="shared" si="169"/>
        <v/>
      </c>
      <c r="BD187" s="74">
        <f t="shared" si="172"/>
        <v>-2.7166666666666686</v>
      </c>
      <c r="BE187" s="74">
        <f t="shared" si="173"/>
        <v>-3.2183333333333337</v>
      </c>
      <c r="BF187" s="74">
        <f t="shared" si="174"/>
        <v>-3.2349999999999994</v>
      </c>
      <c r="BG187" s="74" t="str">
        <f t="shared" si="175"/>
        <v/>
      </c>
      <c r="BH187" s="74" t="str">
        <f t="shared" si="176"/>
        <v/>
      </c>
      <c r="BI187" s="74" t="str">
        <f t="shared" si="177"/>
        <v/>
      </c>
      <c r="BJ187" s="74" t="str">
        <f t="shared" si="178"/>
        <v/>
      </c>
      <c r="BK187" s="74" t="str">
        <f t="shared" si="179"/>
        <v/>
      </c>
      <c r="BL187" s="74" t="str">
        <f t="shared" si="180"/>
        <v/>
      </c>
      <c r="BM187" s="74" t="str">
        <f t="shared" si="181"/>
        <v/>
      </c>
      <c r="BN187" s="62">
        <f t="shared" si="170"/>
        <v>-5.1694444444444443</v>
      </c>
      <c r="BO187" s="62">
        <f t="shared" si="171"/>
        <v>-3.0566666666666671</v>
      </c>
      <c r="BP187" s="9">
        <f t="shared" si="140"/>
        <v>34.976968113313632</v>
      </c>
      <c r="BQ187" s="9">
        <f t="shared" si="141"/>
        <v>36.673515583040157</v>
      </c>
      <c r="BR187" s="9">
        <f t="shared" si="142"/>
        <v>36.336141730268082</v>
      </c>
      <c r="BS187" s="9" t="str">
        <f t="shared" si="143"/>
        <v/>
      </c>
      <c r="BT187" s="9" t="str">
        <f t="shared" si="144"/>
        <v/>
      </c>
      <c r="BU187" s="9" t="str">
        <f t="shared" si="145"/>
        <v/>
      </c>
      <c r="BV187" s="9" t="str">
        <f t="shared" si="146"/>
        <v/>
      </c>
      <c r="BW187" s="9" t="str">
        <f t="shared" si="147"/>
        <v/>
      </c>
      <c r="BX187" s="9" t="str">
        <f t="shared" si="148"/>
        <v/>
      </c>
      <c r="BY187" s="9" t="str">
        <f t="shared" si="149"/>
        <v/>
      </c>
      <c r="BZ187" s="9">
        <f t="shared" si="150"/>
        <v>6.5735225166863298</v>
      </c>
      <c r="CA187" s="9">
        <f t="shared" si="151"/>
        <v>9.3071104831082661</v>
      </c>
      <c r="CB187" s="9">
        <f t="shared" si="152"/>
        <v>9.4152538977501337</v>
      </c>
      <c r="CC187" s="9" t="str">
        <f t="shared" si="153"/>
        <v/>
      </c>
      <c r="CD187" s="9" t="str">
        <f t="shared" si="154"/>
        <v/>
      </c>
      <c r="CE187" s="9" t="str">
        <f t="shared" si="155"/>
        <v/>
      </c>
      <c r="CF187" s="9" t="str">
        <f t="shared" si="156"/>
        <v/>
      </c>
      <c r="CG187" s="9" t="str">
        <f t="shared" si="157"/>
        <v/>
      </c>
      <c r="CH187" s="9" t="str">
        <f t="shared" si="158"/>
        <v/>
      </c>
      <c r="CI187" s="9" t="str">
        <f t="shared" si="159"/>
        <v/>
      </c>
    </row>
    <row r="188" spans="1:87">
      <c r="A188" s="188"/>
      <c r="B188" s="57" t="str">
        <f>IF('Gene Table'!D187="","",'Gene Table'!D187)</f>
        <v>NM_004048</v>
      </c>
      <c r="C188" s="57" t="s">
        <v>1834</v>
      </c>
      <c r="D188" s="60">
        <f>IF(SUM('Test Sample Data'!D$3:D$98)&gt;10,IF(AND(ISNUMBER('Test Sample Data'!D187),'Test Sample Data'!D187&lt;$B$1, 'Test Sample Data'!D187&gt;0),'Test Sample Data'!D187,$B$1),"")</f>
        <v>35</v>
      </c>
      <c r="E188" s="60">
        <f>IF(SUM('Test Sample Data'!E$3:E$98)&gt;10,IF(AND(ISNUMBER('Test Sample Data'!E187),'Test Sample Data'!E187&lt;$B$1, 'Test Sample Data'!E187&gt;0),'Test Sample Data'!E187,$B$1),"")</f>
        <v>35</v>
      </c>
      <c r="F188" s="60">
        <f>IF(SUM('Test Sample Data'!F$3:F$98)&gt;10,IF(AND(ISNUMBER('Test Sample Data'!F187),'Test Sample Data'!F187&lt;$B$1, 'Test Sample Data'!F187&gt;0),'Test Sample Data'!F187,$B$1),"")</f>
        <v>35</v>
      </c>
      <c r="G188" s="60" t="str">
        <f>IF(SUM('Test Sample Data'!G$3:G$98)&gt;10,IF(AND(ISNUMBER('Test Sample Data'!G187),'Test Sample Data'!G187&lt;$B$1, 'Test Sample Data'!G187&gt;0),'Test Sample Data'!G187,$B$1),"")</f>
        <v/>
      </c>
      <c r="H188" s="60" t="str">
        <f>IF(SUM('Test Sample Data'!H$3:H$98)&gt;10,IF(AND(ISNUMBER('Test Sample Data'!H187),'Test Sample Data'!H187&lt;$B$1, 'Test Sample Data'!H187&gt;0),'Test Sample Data'!H187,$B$1),"")</f>
        <v/>
      </c>
      <c r="I188" s="60" t="str">
        <f>IF(SUM('Test Sample Data'!I$3:I$98)&gt;10,IF(AND(ISNUMBER('Test Sample Data'!I187),'Test Sample Data'!I187&lt;$B$1, 'Test Sample Data'!I187&gt;0),'Test Sample Data'!I187,$B$1),"")</f>
        <v/>
      </c>
      <c r="J188" s="60" t="str">
        <f>IF(SUM('Test Sample Data'!J$3:J$98)&gt;10,IF(AND(ISNUMBER('Test Sample Data'!J187),'Test Sample Data'!J187&lt;$B$1, 'Test Sample Data'!J187&gt;0),'Test Sample Data'!J187,$B$1),"")</f>
        <v/>
      </c>
      <c r="K188" s="60" t="str">
        <f>IF(SUM('Test Sample Data'!K$3:K$98)&gt;10,IF(AND(ISNUMBER('Test Sample Data'!K187),'Test Sample Data'!K187&lt;$B$1, 'Test Sample Data'!K187&gt;0),'Test Sample Data'!K187,$B$1),"")</f>
        <v/>
      </c>
      <c r="L188" s="60" t="str">
        <f>IF(SUM('Test Sample Data'!L$3:L$98)&gt;10,IF(AND(ISNUMBER('Test Sample Data'!L187),'Test Sample Data'!L187&lt;$B$1, 'Test Sample Data'!L187&gt;0),'Test Sample Data'!L187,$B$1),"")</f>
        <v/>
      </c>
      <c r="M188" s="60" t="str">
        <f>IF(SUM('Test Sample Data'!M$3:M$98)&gt;10,IF(AND(ISNUMBER('Test Sample Data'!M187),'Test Sample Data'!M187&lt;$B$1, 'Test Sample Data'!M187&gt;0),'Test Sample Data'!M187,$B$1),"")</f>
        <v/>
      </c>
      <c r="N188" s="60" t="str">
        <f>'Gene Table'!D187</f>
        <v>NM_004048</v>
      </c>
      <c r="O188" s="57" t="s">
        <v>1834</v>
      </c>
      <c r="P188" s="60">
        <f>IF(SUM('Control Sample Data'!D$3:D$98)&gt;10,IF(AND(ISNUMBER('Control Sample Data'!D187),'Control Sample Data'!D187&lt;$B$1, 'Control Sample Data'!D187&gt;0),'Control Sample Data'!D187,$B$1),"")</f>
        <v>20.260000000000002</v>
      </c>
      <c r="Q188" s="60">
        <f>IF(SUM('Control Sample Data'!E$3:E$98)&gt;10,IF(AND(ISNUMBER('Control Sample Data'!E187),'Control Sample Data'!E187&lt;$B$1, 'Control Sample Data'!E187&gt;0),'Control Sample Data'!E187,$B$1),"")</f>
        <v>20.329999999999998</v>
      </c>
      <c r="R188" s="60">
        <f>IF(SUM('Control Sample Data'!F$3:F$98)&gt;10,IF(AND(ISNUMBER('Control Sample Data'!F187),'Control Sample Data'!F187&lt;$B$1, 'Control Sample Data'!F187&gt;0),'Control Sample Data'!F187,$B$1),"")</f>
        <v>20.45</v>
      </c>
      <c r="S188" s="60" t="str">
        <f>IF(SUM('Control Sample Data'!G$3:G$98)&gt;10,IF(AND(ISNUMBER('Control Sample Data'!G187),'Control Sample Data'!G187&lt;$B$1, 'Control Sample Data'!G187&gt;0),'Control Sample Data'!G187,$B$1),"")</f>
        <v/>
      </c>
      <c r="T188" s="60" t="str">
        <f>IF(SUM('Control Sample Data'!H$3:H$98)&gt;10,IF(AND(ISNUMBER('Control Sample Data'!H187),'Control Sample Data'!H187&lt;$B$1, 'Control Sample Data'!H187&gt;0),'Control Sample Data'!H187,$B$1),"")</f>
        <v/>
      </c>
      <c r="U188" s="60" t="str">
        <f>IF(SUM('Control Sample Data'!I$3:I$98)&gt;10,IF(AND(ISNUMBER('Control Sample Data'!I187),'Control Sample Data'!I187&lt;$B$1, 'Control Sample Data'!I187&gt;0),'Control Sample Data'!I187,$B$1),"")</f>
        <v/>
      </c>
      <c r="V188" s="60" t="str">
        <f>IF(SUM('Control Sample Data'!J$3:J$98)&gt;10,IF(AND(ISNUMBER('Control Sample Data'!J187),'Control Sample Data'!J187&lt;$B$1, 'Control Sample Data'!J187&gt;0),'Control Sample Data'!J187,$B$1),"")</f>
        <v/>
      </c>
      <c r="W188" s="60" t="str">
        <f>IF(SUM('Control Sample Data'!K$3:K$98)&gt;10,IF(AND(ISNUMBER('Control Sample Data'!K187),'Control Sample Data'!K187&lt;$B$1, 'Control Sample Data'!K187&gt;0),'Control Sample Data'!K187,$B$1),"")</f>
        <v/>
      </c>
      <c r="X188" s="60" t="str">
        <f>IF(SUM('Control Sample Data'!L$3:L$98)&gt;10,IF(AND(ISNUMBER('Control Sample Data'!L187),'Control Sample Data'!L187&lt;$B$1, 'Control Sample Data'!L187&gt;0),'Control Sample Data'!L187,$B$1),"")</f>
        <v/>
      </c>
      <c r="Y188" s="60" t="str">
        <f>IF(SUM('Control Sample Data'!M$3:M$98)&gt;10,IF(AND(ISNUMBER('Control Sample Data'!M187),'Control Sample Data'!M187&lt;$B$1, 'Control Sample Data'!M187&gt;0),'Control Sample Data'!M187,$B$1),"")</f>
        <v/>
      </c>
      <c r="AT188" s="74">
        <f t="shared" si="160"/>
        <v>11.481666666666669</v>
      </c>
      <c r="AU188" s="74">
        <f t="shared" si="161"/>
        <v>11.393333333333331</v>
      </c>
      <c r="AV188" s="74">
        <f t="shared" si="162"/>
        <v>11.376666666666665</v>
      </c>
      <c r="AW188" s="74" t="str">
        <f t="shared" si="163"/>
        <v/>
      </c>
      <c r="AX188" s="74" t="str">
        <f t="shared" si="164"/>
        <v/>
      </c>
      <c r="AY188" s="74" t="str">
        <f t="shared" si="165"/>
        <v/>
      </c>
      <c r="AZ188" s="74" t="str">
        <f t="shared" si="166"/>
        <v/>
      </c>
      <c r="BA188" s="74" t="str">
        <f t="shared" si="167"/>
        <v/>
      </c>
      <c r="BB188" s="74" t="str">
        <f t="shared" si="168"/>
        <v/>
      </c>
      <c r="BC188" s="74" t="str">
        <f t="shared" si="169"/>
        <v/>
      </c>
      <c r="BD188" s="74">
        <f t="shared" si="172"/>
        <v>-3.5166666666666657</v>
      </c>
      <c r="BE188" s="74">
        <f t="shared" si="173"/>
        <v>-3.9783333333333353</v>
      </c>
      <c r="BF188" s="74">
        <f t="shared" si="174"/>
        <v>-3.9550000000000018</v>
      </c>
      <c r="BG188" s="74" t="str">
        <f t="shared" si="175"/>
        <v/>
      </c>
      <c r="BH188" s="74" t="str">
        <f t="shared" si="176"/>
        <v/>
      </c>
      <c r="BI188" s="74" t="str">
        <f t="shared" si="177"/>
        <v/>
      </c>
      <c r="BJ188" s="74" t="str">
        <f t="shared" si="178"/>
        <v/>
      </c>
      <c r="BK188" s="74" t="str">
        <f t="shared" si="179"/>
        <v/>
      </c>
      <c r="BL188" s="74" t="str">
        <f t="shared" si="180"/>
        <v/>
      </c>
      <c r="BM188" s="74" t="str">
        <f t="shared" si="181"/>
        <v/>
      </c>
      <c r="BN188" s="62">
        <f t="shared" si="170"/>
        <v>11.417222222222222</v>
      </c>
      <c r="BO188" s="62">
        <f t="shared" si="171"/>
        <v>-3.8166666666666678</v>
      </c>
      <c r="BP188" s="9">
        <f t="shared" si="140"/>
        <v>3.4968252794380589E-4</v>
      </c>
      <c r="BQ188" s="9">
        <f t="shared" si="141"/>
        <v>3.7176193167291906E-4</v>
      </c>
      <c r="BR188" s="9">
        <f t="shared" si="142"/>
        <v>3.7608159724451947E-4</v>
      </c>
      <c r="BS188" s="9" t="str">
        <f t="shared" si="143"/>
        <v/>
      </c>
      <c r="BT188" s="9" t="str">
        <f t="shared" si="144"/>
        <v/>
      </c>
      <c r="BU188" s="9" t="str">
        <f t="shared" si="145"/>
        <v/>
      </c>
      <c r="BV188" s="9" t="str">
        <f t="shared" si="146"/>
        <v/>
      </c>
      <c r="BW188" s="9" t="str">
        <f t="shared" si="147"/>
        <v/>
      </c>
      <c r="BX188" s="9" t="str">
        <f t="shared" si="148"/>
        <v/>
      </c>
      <c r="BY188" s="9" t="str">
        <f t="shared" si="149"/>
        <v/>
      </c>
      <c r="BZ188" s="9">
        <f t="shared" si="150"/>
        <v>11.445167459482059</v>
      </c>
      <c r="CA188" s="9">
        <f t="shared" si="151"/>
        <v>15.761504346424138</v>
      </c>
      <c r="CB188" s="9">
        <f t="shared" si="152"/>
        <v>15.508637070961061</v>
      </c>
      <c r="CC188" s="9" t="str">
        <f t="shared" si="153"/>
        <v/>
      </c>
      <c r="CD188" s="9" t="str">
        <f t="shared" si="154"/>
        <v/>
      </c>
      <c r="CE188" s="9" t="str">
        <f t="shared" si="155"/>
        <v/>
      </c>
      <c r="CF188" s="9" t="str">
        <f t="shared" si="156"/>
        <v/>
      </c>
      <c r="CG188" s="9" t="str">
        <f t="shared" si="157"/>
        <v/>
      </c>
      <c r="CH188" s="9" t="str">
        <f t="shared" si="158"/>
        <v/>
      </c>
      <c r="CI188" s="9" t="str">
        <f t="shared" si="159"/>
        <v/>
      </c>
    </row>
    <row r="189" spans="1:87">
      <c r="A189" s="188"/>
      <c r="B189" s="57" t="str">
        <f>IF('Gene Table'!D188="","",'Gene Table'!D188)</f>
        <v>NM_012423</v>
      </c>
      <c r="C189" s="57" t="s">
        <v>1835</v>
      </c>
      <c r="D189" s="60">
        <f>IF(SUM('Test Sample Data'!D$3:D$98)&gt;10,IF(AND(ISNUMBER('Test Sample Data'!D188),'Test Sample Data'!D188&lt;$B$1, 'Test Sample Data'!D188&gt;0),'Test Sample Data'!D188,$B$1),"")</f>
        <v>23.24</v>
      </c>
      <c r="E189" s="60">
        <f>IF(SUM('Test Sample Data'!E$3:E$98)&gt;10,IF(AND(ISNUMBER('Test Sample Data'!E188),'Test Sample Data'!E188&lt;$B$1, 'Test Sample Data'!E188&gt;0),'Test Sample Data'!E188,$B$1),"")</f>
        <v>23.35</v>
      </c>
      <c r="F189" s="60">
        <f>IF(SUM('Test Sample Data'!F$3:F$98)&gt;10,IF(AND(ISNUMBER('Test Sample Data'!F188),'Test Sample Data'!F188&lt;$B$1, 'Test Sample Data'!F188&gt;0),'Test Sample Data'!F188,$B$1),"")</f>
        <v>23.42</v>
      </c>
      <c r="G189" s="60" t="str">
        <f>IF(SUM('Test Sample Data'!G$3:G$98)&gt;10,IF(AND(ISNUMBER('Test Sample Data'!G188),'Test Sample Data'!G188&lt;$B$1, 'Test Sample Data'!G188&gt;0),'Test Sample Data'!G188,$B$1),"")</f>
        <v/>
      </c>
      <c r="H189" s="60" t="str">
        <f>IF(SUM('Test Sample Data'!H$3:H$98)&gt;10,IF(AND(ISNUMBER('Test Sample Data'!H188),'Test Sample Data'!H188&lt;$B$1, 'Test Sample Data'!H188&gt;0),'Test Sample Data'!H188,$B$1),"")</f>
        <v/>
      </c>
      <c r="I189" s="60" t="str">
        <f>IF(SUM('Test Sample Data'!I$3:I$98)&gt;10,IF(AND(ISNUMBER('Test Sample Data'!I188),'Test Sample Data'!I188&lt;$B$1, 'Test Sample Data'!I188&gt;0),'Test Sample Data'!I188,$B$1),"")</f>
        <v/>
      </c>
      <c r="J189" s="60" t="str">
        <f>IF(SUM('Test Sample Data'!J$3:J$98)&gt;10,IF(AND(ISNUMBER('Test Sample Data'!J188),'Test Sample Data'!J188&lt;$B$1, 'Test Sample Data'!J188&gt;0),'Test Sample Data'!J188,$B$1),"")</f>
        <v/>
      </c>
      <c r="K189" s="60" t="str">
        <f>IF(SUM('Test Sample Data'!K$3:K$98)&gt;10,IF(AND(ISNUMBER('Test Sample Data'!K188),'Test Sample Data'!K188&lt;$B$1, 'Test Sample Data'!K188&gt;0),'Test Sample Data'!K188,$B$1),"")</f>
        <v/>
      </c>
      <c r="L189" s="60" t="str">
        <f>IF(SUM('Test Sample Data'!L$3:L$98)&gt;10,IF(AND(ISNUMBER('Test Sample Data'!L188),'Test Sample Data'!L188&lt;$B$1, 'Test Sample Data'!L188&gt;0),'Test Sample Data'!L188,$B$1),"")</f>
        <v/>
      </c>
      <c r="M189" s="60" t="str">
        <f>IF(SUM('Test Sample Data'!M$3:M$98)&gt;10,IF(AND(ISNUMBER('Test Sample Data'!M188),'Test Sample Data'!M188&lt;$B$1, 'Test Sample Data'!M188&gt;0),'Test Sample Data'!M188,$B$1),"")</f>
        <v/>
      </c>
      <c r="N189" s="60" t="str">
        <f>'Gene Table'!D188</f>
        <v>NM_012423</v>
      </c>
      <c r="O189" s="57" t="s">
        <v>1835</v>
      </c>
      <c r="P189" s="60">
        <f>IF(SUM('Control Sample Data'!D$3:D$98)&gt;10,IF(AND(ISNUMBER('Control Sample Data'!D188),'Control Sample Data'!D188&lt;$B$1, 'Control Sample Data'!D188&gt;0),'Control Sample Data'!D188,$B$1),"")</f>
        <v>32</v>
      </c>
      <c r="Q189" s="60">
        <f>IF(SUM('Control Sample Data'!E$3:E$98)&gt;10,IF(AND(ISNUMBER('Control Sample Data'!E188),'Control Sample Data'!E188&lt;$B$1, 'Control Sample Data'!E188&gt;0),'Control Sample Data'!E188,$B$1),"")</f>
        <v>35</v>
      </c>
      <c r="R189" s="60">
        <f>IF(SUM('Control Sample Data'!F$3:F$98)&gt;10,IF(AND(ISNUMBER('Control Sample Data'!F188),'Control Sample Data'!F188&lt;$B$1, 'Control Sample Data'!F188&gt;0),'Control Sample Data'!F188,$B$1),"")</f>
        <v>35</v>
      </c>
      <c r="S189" s="60" t="str">
        <f>IF(SUM('Control Sample Data'!G$3:G$98)&gt;10,IF(AND(ISNUMBER('Control Sample Data'!G188),'Control Sample Data'!G188&lt;$B$1, 'Control Sample Data'!G188&gt;0),'Control Sample Data'!G188,$B$1),"")</f>
        <v/>
      </c>
      <c r="T189" s="60" t="str">
        <f>IF(SUM('Control Sample Data'!H$3:H$98)&gt;10,IF(AND(ISNUMBER('Control Sample Data'!H188),'Control Sample Data'!H188&lt;$B$1, 'Control Sample Data'!H188&gt;0),'Control Sample Data'!H188,$B$1),"")</f>
        <v/>
      </c>
      <c r="U189" s="60" t="str">
        <f>IF(SUM('Control Sample Data'!I$3:I$98)&gt;10,IF(AND(ISNUMBER('Control Sample Data'!I188),'Control Sample Data'!I188&lt;$B$1, 'Control Sample Data'!I188&gt;0),'Control Sample Data'!I188,$B$1),"")</f>
        <v/>
      </c>
      <c r="V189" s="60" t="str">
        <f>IF(SUM('Control Sample Data'!J$3:J$98)&gt;10,IF(AND(ISNUMBER('Control Sample Data'!J188),'Control Sample Data'!J188&lt;$B$1, 'Control Sample Data'!J188&gt;0),'Control Sample Data'!J188,$B$1),"")</f>
        <v/>
      </c>
      <c r="W189" s="60" t="str">
        <f>IF(SUM('Control Sample Data'!K$3:K$98)&gt;10,IF(AND(ISNUMBER('Control Sample Data'!K188),'Control Sample Data'!K188&lt;$B$1, 'Control Sample Data'!K188&gt;0),'Control Sample Data'!K188,$B$1),"")</f>
        <v/>
      </c>
      <c r="X189" s="60" t="str">
        <f>IF(SUM('Control Sample Data'!L$3:L$98)&gt;10,IF(AND(ISNUMBER('Control Sample Data'!L188),'Control Sample Data'!L188&lt;$B$1, 'Control Sample Data'!L188&gt;0),'Control Sample Data'!L188,$B$1),"")</f>
        <v/>
      </c>
      <c r="Y189" s="60" t="str">
        <f>IF(SUM('Control Sample Data'!M$3:M$98)&gt;10,IF(AND(ISNUMBER('Control Sample Data'!M188),'Control Sample Data'!M188&lt;$B$1, 'Control Sample Data'!M188&gt;0),'Control Sample Data'!M188,$B$1),"")</f>
        <v/>
      </c>
      <c r="AT189" s="74">
        <f t="shared" si="160"/>
        <v>-0.27833333333333243</v>
      </c>
      <c r="AU189" s="74">
        <f t="shared" si="161"/>
        <v>-0.25666666666666771</v>
      </c>
      <c r="AV189" s="74">
        <f t="shared" si="162"/>
        <v>-0.20333333333333314</v>
      </c>
      <c r="AW189" s="74" t="str">
        <f t="shared" si="163"/>
        <v/>
      </c>
      <c r="AX189" s="74" t="str">
        <f t="shared" si="164"/>
        <v/>
      </c>
      <c r="AY189" s="74" t="str">
        <f t="shared" si="165"/>
        <v/>
      </c>
      <c r="AZ189" s="74" t="str">
        <f t="shared" si="166"/>
        <v/>
      </c>
      <c r="BA189" s="74" t="str">
        <f t="shared" si="167"/>
        <v/>
      </c>
      <c r="BB189" s="74" t="str">
        <f t="shared" si="168"/>
        <v/>
      </c>
      <c r="BC189" s="74" t="str">
        <f t="shared" si="169"/>
        <v/>
      </c>
      <c r="BD189" s="74">
        <f t="shared" si="172"/>
        <v>8.2233333333333327</v>
      </c>
      <c r="BE189" s="74">
        <f t="shared" si="173"/>
        <v>10.691666666666666</v>
      </c>
      <c r="BF189" s="74">
        <f t="shared" si="174"/>
        <v>10.594999999999999</v>
      </c>
      <c r="BG189" s="74" t="str">
        <f t="shared" si="175"/>
        <v/>
      </c>
      <c r="BH189" s="74" t="str">
        <f t="shared" si="176"/>
        <v/>
      </c>
      <c r="BI189" s="74" t="str">
        <f t="shared" si="177"/>
        <v/>
      </c>
      <c r="BJ189" s="74" t="str">
        <f t="shared" si="178"/>
        <v/>
      </c>
      <c r="BK189" s="74" t="str">
        <f t="shared" si="179"/>
        <v/>
      </c>
      <c r="BL189" s="74" t="str">
        <f t="shared" si="180"/>
        <v/>
      </c>
      <c r="BM189" s="74" t="str">
        <f t="shared" si="181"/>
        <v/>
      </c>
      <c r="BN189" s="62">
        <f t="shared" si="170"/>
        <v>-0.24611111111111109</v>
      </c>
      <c r="BO189" s="62">
        <f t="shared" si="171"/>
        <v>9.836666666666666</v>
      </c>
      <c r="BP189" s="9">
        <f t="shared" si="140"/>
        <v>1.2127930013757287</v>
      </c>
      <c r="BQ189" s="9">
        <f t="shared" si="141"/>
        <v>1.1947151351560203</v>
      </c>
      <c r="BR189" s="9">
        <f t="shared" si="142"/>
        <v>1.1513554801999808</v>
      </c>
      <c r="BS189" s="9" t="str">
        <f t="shared" si="143"/>
        <v/>
      </c>
      <c r="BT189" s="9" t="str">
        <f t="shared" si="144"/>
        <v/>
      </c>
      <c r="BU189" s="9" t="str">
        <f t="shared" si="145"/>
        <v/>
      </c>
      <c r="BV189" s="9" t="str">
        <f t="shared" si="146"/>
        <v/>
      </c>
      <c r="BW189" s="9" t="str">
        <f t="shared" si="147"/>
        <v/>
      </c>
      <c r="BX189" s="9" t="str">
        <f t="shared" si="148"/>
        <v/>
      </c>
      <c r="BY189" s="9" t="str">
        <f t="shared" si="149"/>
        <v/>
      </c>
      <c r="BZ189" s="9">
        <f t="shared" si="150"/>
        <v>3.3460313241033472E-3</v>
      </c>
      <c r="CA189" s="9">
        <f t="shared" si="151"/>
        <v>6.0462712909054722E-4</v>
      </c>
      <c r="CB189" s="9">
        <f t="shared" si="152"/>
        <v>6.4652778827900342E-4</v>
      </c>
      <c r="CC189" s="9" t="str">
        <f t="shared" si="153"/>
        <v/>
      </c>
      <c r="CD189" s="9" t="str">
        <f t="shared" si="154"/>
        <v/>
      </c>
      <c r="CE189" s="9" t="str">
        <f t="shared" si="155"/>
        <v/>
      </c>
      <c r="CF189" s="9" t="str">
        <f t="shared" si="156"/>
        <v/>
      </c>
      <c r="CG189" s="9" t="str">
        <f t="shared" si="157"/>
        <v/>
      </c>
      <c r="CH189" s="9" t="str">
        <f t="shared" si="158"/>
        <v/>
      </c>
      <c r="CI189" s="9" t="str">
        <f t="shared" si="159"/>
        <v/>
      </c>
    </row>
    <row r="190" spans="1:87">
      <c r="A190" s="188"/>
      <c r="B190" s="57" t="str">
        <f>IF('Gene Table'!D189="","",'Gene Table'!D189)</f>
        <v>NM_000194</v>
      </c>
      <c r="C190" s="57" t="s">
        <v>1836</v>
      </c>
      <c r="D190" s="60">
        <f>IF(SUM('Test Sample Data'!D$3:D$98)&gt;10,IF(AND(ISNUMBER('Test Sample Data'!D189),'Test Sample Data'!D189&lt;$B$1, 'Test Sample Data'!D189&gt;0),'Test Sample Data'!D189,$B$1),"")</f>
        <v>23.2</v>
      </c>
      <c r="E190" s="60">
        <f>IF(SUM('Test Sample Data'!E$3:E$98)&gt;10,IF(AND(ISNUMBER('Test Sample Data'!E189),'Test Sample Data'!E189&lt;$B$1, 'Test Sample Data'!E189&gt;0),'Test Sample Data'!E189,$B$1),"")</f>
        <v>23.4</v>
      </c>
      <c r="F190" s="60">
        <f>IF(SUM('Test Sample Data'!F$3:F$98)&gt;10,IF(AND(ISNUMBER('Test Sample Data'!F189),'Test Sample Data'!F189&lt;$B$1, 'Test Sample Data'!F189&gt;0),'Test Sample Data'!F189,$B$1),"")</f>
        <v>23.4</v>
      </c>
      <c r="G190" s="60" t="str">
        <f>IF(SUM('Test Sample Data'!G$3:G$98)&gt;10,IF(AND(ISNUMBER('Test Sample Data'!G189),'Test Sample Data'!G189&lt;$B$1, 'Test Sample Data'!G189&gt;0),'Test Sample Data'!G189,$B$1),"")</f>
        <v/>
      </c>
      <c r="H190" s="60" t="str">
        <f>IF(SUM('Test Sample Data'!H$3:H$98)&gt;10,IF(AND(ISNUMBER('Test Sample Data'!H189),'Test Sample Data'!H189&lt;$B$1, 'Test Sample Data'!H189&gt;0),'Test Sample Data'!H189,$B$1),"")</f>
        <v/>
      </c>
      <c r="I190" s="60" t="str">
        <f>IF(SUM('Test Sample Data'!I$3:I$98)&gt;10,IF(AND(ISNUMBER('Test Sample Data'!I189),'Test Sample Data'!I189&lt;$B$1, 'Test Sample Data'!I189&gt;0),'Test Sample Data'!I189,$B$1),"")</f>
        <v/>
      </c>
      <c r="J190" s="60" t="str">
        <f>IF(SUM('Test Sample Data'!J$3:J$98)&gt;10,IF(AND(ISNUMBER('Test Sample Data'!J189),'Test Sample Data'!J189&lt;$B$1, 'Test Sample Data'!J189&gt;0),'Test Sample Data'!J189,$B$1),"")</f>
        <v/>
      </c>
      <c r="K190" s="60" t="str">
        <f>IF(SUM('Test Sample Data'!K$3:K$98)&gt;10,IF(AND(ISNUMBER('Test Sample Data'!K189),'Test Sample Data'!K189&lt;$B$1, 'Test Sample Data'!K189&gt;0),'Test Sample Data'!K189,$B$1),"")</f>
        <v/>
      </c>
      <c r="L190" s="60" t="str">
        <f>IF(SUM('Test Sample Data'!L$3:L$98)&gt;10,IF(AND(ISNUMBER('Test Sample Data'!L189),'Test Sample Data'!L189&lt;$B$1, 'Test Sample Data'!L189&gt;0),'Test Sample Data'!L189,$B$1),"")</f>
        <v/>
      </c>
      <c r="M190" s="60" t="str">
        <f>IF(SUM('Test Sample Data'!M$3:M$98)&gt;10,IF(AND(ISNUMBER('Test Sample Data'!M189),'Test Sample Data'!M189&lt;$B$1, 'Test Sample Data'!M189&gt;0),'Test Sample Data'!M189,$B$1),"")</f>
        <v/>
      </c>
      <c r="N190" s="60" t="str">
        <f>'Gene Table'!D189</f>
        <v>NM_000194</v>
      </c>
      <c r="O190" s="57" t="s">
        <v>1836</v>
      </c>
      <c r="P190" s="60">
        <f>IF(SUM('Control Sample Data'!D$3:D$98)&gt;10,IF(AND(ISNUMBER('Control Sample Data'!D189),'Control Sample Data'!D189&lt;$B$1, 'Control Sample Data'!D189&gt;0),'Control Sample Data'!D189,$B$1),"")</f>
        <v>23.13</v>
      </c>
      <c r="Q190" s="60">
        <f>IF(SUM('Control Sample Data'!E$3:E$98)&gt;10,IF(AND(ISNUMBER('Control Sample Data'!E189),'Control Sample Data'!E189&lt;$B$1, 'Control Sample Data'!E189&gt;0),'Control Sample Data'!E189,$B$1),"")</f>
        <v>23.2</v>
      </c>
      <c r="R190" s="60">
        <f>IF(SUM('Control Sample Data'!F$3:F$98)&gt;10,IF(AND(ISNUMBER('Control Sample Data'!F189),'Control Sample Data'!F189&lt;$B$1, 'Control Sample Data'!F189&gt;0),'Control Sample Data'!F189,$B$1),"")</f>
        <v>23.31</v>
      </c>
      <c r="S190" s="60" t="str">
        <f>IF(SUM('Control Sample Data'!G$3:G$98)&gt;10,IF(AND(ISNUMBER('Control Sample Data'!G189),'Control Sample Data'!G189&lt;$B$1, 'Control Sample Data'!G189&gt;0),'Control Sample Data'!G189,$B$1),"")</f>
        <v/>
      </c>
      <c r="T190" s="60" t="str">
        <f>IF(SUM('Control Sample Data'!H$3:H$98)&gt;10,IF(AND(ISNUMBER('Control Sample Data'!H189),'Control Sample Data'!H189&lt;$B$1, 'Control Sample Data'!H189&gt;0),'Control Sample Data'!H189,$B$1),"")</f>
        <v/>
      </c>
      <c r="U190" s="60" t="str">
        <f>IF(SUM('Control Sample Data'!I$3:I$98)&gt;10,IF(AND(ISNUMBER('Control Sample Data'!I189),'Control Sample Data'!I189&lt;$B$1, 'Control Sample Data'!I189&gt;0),'Control Sample Data'!I189,$B$1),"")</f>
        <v/>
      </c>
      <c r="V190" s="60" t="str">
        <f>IF(SUM('Control Sample Data'!J$3:J$98)&gt;10,IF(AND(ISNUMBER('Control Sample Data'!J189),'Control Sample Data'!J189&lt;$B$1, 'Control Sample Data'!J189&gt;0),'Control Sample Data'!J189,$B$1),"")</f>
        <v/>
      </c>
      <c r="W190" s="60" t="str">
        <f>IF(SUM('Control Sample Data'!K$3:K$98)&gt;10,IF(AND(ISNUMBER('Control Sample Data'!K189),'Control Sample Data'!K189&lt;$B$1, 'Control Sample Data'!K189&gt;0),'Control Sample Data'!K189,$B$1),"")</f>
        <v/>
      </c>
      <c r="X190" s="60" t="str">
        <f>IF(SUM('Control Sample Data'!L$3:L$98)&gt;10,IF(AND(ISNUMBER('Control Sample Data'!L189),'Control Sample Data'!L189&lt;$B$1, 'Control Sample Data'!L189&gt;0),'Control Sample Data'!L189,$B$1),"")</f>
        <v/>
      </c>
      <c r="Y190" s="60" t="str">
        <f>IF(SUM('Control Sample Data'!M$3:M$98)&gt;10,IF(AND(ISNUMBER('Control Sample Data'!M189),'Control Sample Data'!M189&lt;$B$1, 'Control Sample Data'!M189&gt;0),'Control Sample Data'!M189,$B$1),"")</f>
        <v/>
      </c>
      <c r="AT190" s="74">
        <f t="shared" si="160"/>
        <v>-0.31833333333333158</v>
      </c>
      <c r="AU190" s="74">
        <f t="shared" si="161"/>
        <v>-0.20666666666667055</v>
      </c>
      <c r="AV190" s="74">
        <f t="shared" si="162"/>
        <v>-0.22333333333333627</v>
      </c>
      <c r="AW190" s="74" t="str">
        <f t="shared" si="163"/>
        <v/>
      </c>
      <c r="AX190" s="74" t="str">
        <f t="shared" si="164"/>
        <v/>
      </c>
      <c r="AY190" s="74" t="str">
        <f t="shared" si="165"/>
        <v/>
      </c>
      <c r="AZ190" s="74" t="str">
        <f t="shared" si="166"/>
        <v/>
      </c>
      <c r="BA190" s="74" t="str">
        <f t="shared" si="167"/>
        <v/>
      </c>
      <c r="BB190" s="74" t="str">
        <f t="shared" si="168"/>
        <v/>
      </c>
      <c r="BC190" s="74" t="str">
        <f t="shared" si="169"/>
        <v/>
      </c>
      <c r="BD190" s="74">
        <f t="shared" si="172"/>
        <v>-0.64666666666666828</v>
      </c>
      <c r="BE190" s="74">
        <f t="shared" si="173"/>
        <v>-1.1083333333333343</v>
      </c>
      <c r="BF190" s="74">
        <f t="shared" si="174"/>
        <v>-1.0950000000000024</v>
      </c>
      <c r="BG190" s="74" t="str">
        <f t="shared" si="175"/>
        <v/>
      </c>
      <c r="BH190" s="74" t="str">
        <f t="shared" si="176"/>
        <v/>
      </c>
      <c r="BI190" s="74" t="str">
        <f t="shared" si="177"/>
        <v/>
      </c>
      <c r="BJ190" s="74" t="str">
        <f t="shared" si="178"/>
        <v/>
      </c>
      <c r="BK190" s="74" t="str">
        <f t="shared" si="179"/>
        <v/>
      </c>
      <c r="BL190" s="74" t="str">
        <f t="shared" si="180"/>
        <v/>
      </c>
      <c r="BM190" s="74" t="str">
        <f t="shared" si="181"/>
        <v/>
      </c>
      <c r="BN190" s="62">
        <f t="shared" si="170"/>
        <v>-0.24944444444444613</v>
      </c>
      <c r="BO190" s="62">
        <f t="shared" si="171"/>
        <v>-0.95000000000000162</v>
      </c>
      <c r="BP190" s="9">
        <f t="shared" si="140"/>
        <v>1.2468892535860958</v>
      </c>
      <c r="BQ190" s="9">
        <f t="shared" si="141"/>
        <v>1.1540187517635592</v>
      </c>
      <c r="BR190" s="9">
        <f t="shared" si="142"/>
        <v>1.1674278037569741</v>
      </c>
      <c r="BS190" s="9" t="str">
        <f t="shared" si="143"/>
        <v/>
      </c>
      <c r="BT190" s="9" t="str">
        <f t="shared" si="144"/>
        <v/>
      </c>
      <c r="BU190" s="9" t="str">
        <f t="shared" si="145"/>
        <v/>
      </c>
      <c r="BV190" s="9" t="str">
        <f t="shared" si="146"/>
        <v/>
      </c>
      <c r="BW190" s="9" t="str">
        <f t="shared" si="147"/>
        <v/>
      </c>
      <c r="BX190" s="9" t="str">
        <f t="shared" si="148"/>
        <v/>
      </c>
      <c r="BY190" s="9" t="str">
        <f t="shared" si="149"/>
        <v/>
      </c>
      <c r="BZ190" s="9">
        <f t="shared" si="150"/>
        <v>1.5655468325982025</v>
      </c>
      <c r="CA190" s="9">
        <f t="shared" si="151"/>
        <v>2.1559643660857115</v>
      </c>
      <c r="CB190" s="9">
        <f t="shared" si="152"/>
        <v>2.1361308160957067</v>
      </c>
      <c r="CC190" s="9" t="str">
        <f t="shared" si="153"/>
        <v/>
      </c>
      <c r="CD190" s="9" t="str">
        <f t="shared" si="154"/>
        <v/>
      </c>
      <c r="CE190" s="9" t="str">
        <f t="shared" si="155"/>
        <v/>
      </c>
      <c r="CF190" s="9" t="str">
        <f t="shared" si="156"/>
        <v/>
      </c>
      <c r="CG190" s="9" t="str">
        <f t="shared" si="157"/>
        <v/>
      </c>
      <c r="CH190" s="9" t="str">
        <f t="shared" si="158"/>
        <v/>
      </c>
      <c r="CI190" s="9" t="str">
        <f t="shared" si="159"/>
        <v/>
      </c>
    </row>
    <row r="191" spans="1:87">
      <c r="A191" s="188"/>
      <c r="B191" s="57" t="str">
        <f>IF('Gene Table'!D190="","",'Gene Table'!D190)</f>
        <v>NR_003286</v>
      </c>
      <c r="C191" s="57" t="s">
        <v>1837</v>
      </c>
      <c r="D191" s="60">
        <f>IF(SUM('Test Sample Data'!D$3:D$98)&gt;10,IF(AND(ISNUMBER('Test Sample Data'!D190),'Test Sample Data'!D190&lt;$B$1, 'Test Sample Data'!D190&gt;0),'Test Sample Data'!D190,$B$1),"")</f>
        <v>23.29</v>
      </c>
      <c r="E191" s="60">
        <f>IF(SUM('Test Sample Data'!E$3:E$98)&gt;10,IF(AND(ISNUMBER('Test Sample Data'!E190),'Test Sample Data'!E190&lt;$B$1, 'Test Sample Data'!E190&gt;0),'Test Sample Data'!E190,$B$1),"")</f>
        <v>23.41</v>
      </c>
      <c r="F191" s="60">
        <f>IF(SUM('Test Sample Data'!F$3:F$98)&gt;10,IF(AND(ISNUMBER('Test Sample Data'!F190),'Test Sample Data'!F190&lt;$B$1, 'Test Sample Data'!F190&gt;0),'Test Sample Data'!F190,$B$1),"")</f>
        <v>23.43</v>
      </c>
      <c r="G191" s="60" t="str">
        <f>IF(SUM('Test Sample Data'!G$3:G$98)&gt;10,IF(AND(ISNUMBER('Test Sample Data'!G190),'Test Sample Data'!G190&lt;$B$1, 'Test Sample Data'!G190&gt;0),'Test Sample Data'!G190,$B$1),"")</f>
        <v/>
      </c>
      <c r="H191" s="60" t="str">
        <f>IF(SUM('Test Sample Data'!H$3:H$98)&gt;10,IF(AND(ISNUMBER('Test Sample Data'!H190),'Test Sample Data'!H190&lt;$B$1, 'Test Sample Data'!H190&gt;0),'Test Sample Data'!H190,$B$1),"")</f>
        <v/>
      </c>
      <c r="I191" s="60" t="str">
        <f>IF(SUM('Test Sample Data'!I$3:I$98)&gt;10,IF(AND(ISNUMBER('Test Sample Data'!I190),'Test Sample Data'!I190&lt;$B$1, 'Test Sample Data'!I190&gt;0),'Test Sample Data'!I190,$B$1),"")</f>
        <v/>
      </c>
      <c r="J191" s="60" t="str">
        <f>IF(SUM('Test Sample Data'!J$3:J$98)&gt;10,IF(AND(ISNUMBER('Test Sample Data'!J190),'Test Sample Data'!J190&lt;$B$1, 'Test Sample Data'!J190&gt;0),'Test Sample Data'!J190,$B$1),"")</f>
        <v/>
      </c>
      <c r="K191" s="60" t="str">
        <f>IF(SUM('Test Sample Data'!K$3:K$98)&gt;10,IF(AND(ISNUMBER('Test Sample Data'!K190),'Test Sample Data'!K190&lt;$B$1, 'Test Sample Data'!K190&gt;0),'Test Sample Data'!K190,$B$1),"")</f>
        <v/>
      </c>
      <c r="L191" s="60" t="str">
        <f>IF(SUM('Test Sample Data'!L$3:L$98)&gt;10,IF(AND(ISNUMBER('Test Sample Data'!L190),'Test Sample Data'!L190&lt;$B$1, 'Test Sample Data'!L190&gt;0),'Test Sample Data'!L190,$B$1),"")</f>
        <v/>
      </c>
      <c r="M191" s="60" t="str">
        <f>IF(SUM('Test Sample Data'!M$3:M$98)&gt;10,IF(AND(ISNUMBER('Test Sample Data'!M190),'Test Sample Data'!M190&lt;$B$1, 'Test Sample Data'!M190&gt;0),'Test Sample Data'!M190,$B$1),"")</f>
        <v/>
      </c>
      <c r="N191" s="60" t="str">
        <f>'Gene Table'!D190</f>
        <v>NR_003286</v>
      </c>
      <c r="O191" s="57" t="s">
        <v>1837</v>
      </c>
      <c r="P191" s="60">
        <f>IF(SUM('Control Sample Data'!D$3:D$98)&gt;10,IF(AND(ISNUMBER('Control Sample Data'!D190),'Control Sample Data'!D190&lt;$B$1, 'Control Sample Data'!D190&gt;0),'Control Sample Data'!D190,$B$1),"")</f>
        <v>23.19</v>
      </c>
      <c r="Q191" s="60">
        <f>IF(SUM('Control Sample Data'!E$3:E$98)&gt;10,IF(AND(ISNUMBER('Control Sample Data'!E190),'Control Sample Data'!E190&lt;$B$1, 'Control Sample Data'!E190&gt;0),'Control Sample Data'!E190,$B$1),"")</f>
        <v>23.18</v>
      </c>
      <c r="R191" s="60">
        <f>IF(SUM('Control Sample Data'!F$3:F$98)&gt;10,IF(AND(ISNUMBER('Control Sample Data'!F190),'Control Sample Data'!F190&lt;$B$1, 'Control Sample Data'!F190&gt;0),'Control Sample Data'!F190,$B$1),"")</f>
        <v>23.31</v>
      </c>
      <c r="S191" s="60" t="str">
        <f>IF(SUM('Control Sample Data'!G$3:G$98)&gt;10,IF(AND(ISNUMBER('Control Sample Data'!G190),'Control Sample Data'!G190&lt;$B$1, 'Control Sample Data'!G190&gt;0),'Control Sample Data'!G190,$B$1),"")</f>
        <v/>
      </c>
      <c r="T191" s="60" t="str">
        <f>IF(SUM('Control Sample Data'!H$3:H$98)&gt;10,IF(AND(ISNUMBER('Control Sample Data'!H190),'Control Sample Data'!H190&lt;$B$1, 'Control Sample Data'!H190&gt;0),'Control Sample Data'!H190,$B$1),"")</f>
        <v/>
      </c>
      <c r="U191" s="60" t="str">
        <f>IF(SUM('Control Sample Data'!I$3:I$98)&gt;10,IF(AND(ISNUMBER('Control Sample Data'!I190),'Control Sample Data'!I190&lt;$B$1, 'Control Sample Data'!I190&gt;0),'Control Sample Data'!I190,$B$1),"")</f>
        <v/>
      </c>
      <c r="V191" s="60" t="str">
        <f>IF(SUM('Control Sample Data'!J$3:J$98)&gt;10,IF(AND(ISNUMBER('Control Sample Data'!J190),'Control Sample Data'!J190&lt;$B$1, 'Control Sample Data'!J190&gt;0),'Control Sample Data'!J190,$B$1),"")</f>
        <v/>
      </c>
      <c r="W191" s="60" t="str">
        <f>IF(SUM('Control Sample Data'!K$3:K$98)&gt;10,IF(AND(ISNUMBER('Control Sample Data'!K190),'Control Sample Data'!K190&lt;$B$1, 'Control Sample Data'!K190&gt;0),'Control Sample Data'!K190,$B$1),"")</f>
        <v/>
      </c>
      <c r="X191" s="60" t="str">
        <f>IF(SUM('Control Sample Data'!L$3:L$98)&gt;10,IF(AND(ISNUMBER('Control Sample Data'!L190),'Control Sample Data'!L190&lt;$B$1, 'Control Sample Data'!L190&gt;0),'Control Sample Data'!L190,$B$1),"")</f>
        <v/>
      </c>
      <c r="Y191" s="60" t="str">
        <f>IF(SUM('Control Sample Data'!M$3:M$98)&gt;10,IF(AND(ISNUMBER('Control Sample Data'!M190),'Control Sample Data'!M190&lt;$B$1, 'Control Sample Data'!M190&gt;0),'Control Sample Data'!M190,$B$1),"")</f>
        <v/>
      </c>
      <c r="AT191" s="74">
        <f t="shared" si="160"/>
        <v>-0.22833333333333172</v>
      </c>
      <c r="AU191" s="74">
        <f t="shared" si="161"/>
        <v>-0.19666666666666899</v>
      </c>
      <c r="AV191" s="74">
        <f t="shared" si="162"/>
        <v>-0.19333333333333513</v>
      </c>
      <c r="AW191" s="74" t="str">
        <f t="shared" si="163"/>
        <v/>
      </c>
      <c r="AX191" s="74" t="str">
        <f t="shared" si="164"/>
        <v/>
      </c>
      <c r="AY191" s="74" t="str">
        <f t="shared" si="165"/>
        <v/>
      </c>
      <c r="AZ191" s="74" t="str">
        <f t="shared" si="166"/>
        <v/>
      </c>
      <c r="BA191" s="74" t="str">
        <f t="shared" si="167"/>
        <v/>
      </c>
      <c r="BB191" s="74" t="str">
        <f t="shared" si="168"/>
        <v/>
      </c>
      <c r="BC191" s="74" t="str">
        <f t="shared" si="169"/>
        <v/>
      </c>
      <c r="BD191" s="74">
        <f t="shared" si="172"/>
        <v>-0.586666666666666</v>
      </c>
      <c r="BE191" s="74">
        <f t="shared" si="173"/>
        <v>-1.1283333333333339</v>
      </c>
      <c r="BF191" s="74">
        <f t="shared" si="174"/>
        <v>-1.0950000000000024</v>
      </c>
      <c r="BG191" s="74" t="str">
        <f t="shared" si="175"/>
        <v/>
      </c>
      <c r="BH191" s="74" t="str">
        <f t="shared" si="176"/>
        <v/>
      </c>
      <c r="BI191" s="74" t="str">
        <f t="shared" si="177"/>
        <v/>
      </c>
      <c r="BJ191" s="74" t="str">
        <f t="shared" si="178"/>
        <v/>
      </c>
      <c r="BK191" s="74" t="str">
        <f t="shared" si="179"/>
        <v/>
      </c>
      <c r="BL191" s="74" t="str">
        <f t="shared" si="180"/>
        <v/>
      </c>
      <c r="BM191" s="74" t="str">
        <f t="shared" si="181"/>
        <v/>
      </c>
      <c r="BN191" s="62">
        <f t="shared" si="170"/>
        <v>-0.20611111111111194</v>
      </c>
      <c r="BO191" s="62">
        <f t="shared" si="171"/>
        <v>-0.93666666666666742</v>
      </c>
      <c r="BP191" s="9">
        <f t="shared" si="140"/>
        <v>1.1714808194946158</v>
      </c>
      <c r="BQ191" s="9">
        <f t="shared" si="141"/>
        <v>1.1460473619700049</v>
      </c>
      <c r="BR191" s="9">
        <f t="shared" si="142"/>
        <v>1.1434024869669073</v>
      </c>
      <c r="BS191" s="9" t="str">
        <f t="shared" si="143"/>
        <v/>
      </c>
      <c r="BT191" s="9" t="str">
        <f t="shared" si="144"/>
        <v/>
      </c>
      <c r="BU191" s="9" t="str">
        <f t="shared" si="145"/>
        <v/>
      </c>
      <c r="BV191" s="9" t="str">
        <f t="shared" si="146"/>
        <v/>
      </c>
      <c r="BW191" s="9" t="str">
        <f t="shared" si="147"/>
        <v/>
      </c>
      <c r="BX191" s="9" t="str">
        <f t="shared" si="148"/>
        <v/>
      </c>
      <c r="BY191" s="9" t="str">
        <f t="shared" si="149"/>
        <v/>
      </c>
      <c r="BZ191" s="9">
        <f t="shared" si="150"/>
        <v>1.5017729036347696</v>
      </c>
      <c r="CA191" s="9">
        <f t="shared" si="151"/>
        <v>2.1860605070821073</v>
      </c>
      <c r="CB191" s="9">
        <f t="shared" si="152"/>
        <v>2.1361308160957067</v>
      </c>
      <c r="CC191" s="9" t="str">
        <f t="shared" si="153"/>
        <v/>
      </c>
      <c r="CD191" s="9" t="str">
        <f t="shared" si="154"/>
        <v/>
      </c>
      <c r="CE191" s="9" t="str">
        <f t="shared" si="155"/>
        <v/>
      </c>
      <c r="CF191" s="9" t="str">
        <f t="shared" si="156"/>
        <v/>
      </c>
      <c r="CG191" s="9" t="str">
        <f t="shared" si="157"/>
        <v/>
      </c>
      <c r="CH191" s="9" t="str">
        <f t="shared" si="158"/>
        <v/>
      </c>
      <c r="CI191" s="9" t="str">
        <f t="shared" si="159"/>
        <v/>
      </c>
    </row>
    <row r="192" spans="1:87">
      <c r="A192" s="188"/>
      <c r="B192" s="57" t="str">
        <f>IF('Gene Table'!D191="","",'Gene Table'!D191)</f>
        <v>RT</v>
      </c>
      <c r="C192" s="57" t="s">
        <v>1838</v>
      </c>
      <c r="D192" s="60">
        <f>IF(SUM('Test Sample Data'!D$3:D$98)&gt;10,IF(AND(ISNUMBER('Test Sample Data'!D191),'Test Sample Data'!D191&lt;$B$1, 'Test Sample Data'!D191&gt;0),'Test Sample Data'!D191,$B$1),"")</f>
        <v>21.01</v>
      </c>
      <c r="E192" s="60">
        <f>IF(SUM('Test Sample Data'!E$3:E$98)&gt;10,IF(AND(ISNUMBER('Test Sample Data'!E191),'Test Sample Data'!E191&lt;$B$1, 'Test Sample Data'!E191&gt;0),'Test Sample Data'!E191,$B$1),"")</f>
        <v>20.83</v>
      </c>
      <c r="F192" s="60">
        <f>IF(SUM('Test Sample Data'!F$3:F$98)&gt;10,IF(AND(ISNUMBER('Test Sample Data'!F191),'Test Sample Data'!F191&lt;$B$1, 'Test Sample Data'!F191&gt;0),'Test Sample Data'!F191,$B$1),"")</f>
        <v>20.93</v>
      </c>
      <c r="G192" s="60" t="str">
        <f>IF(SUM('Test Sample Data'!G$3:G$98)&gt;10,IF(AND(ISNUMBER('Test Sample Data'!G191),'Test Sample Data'!G191&lt;$B$1, 'Test Sample Data'!G191&gt;0),'Test Sample Data'!G191,$B$1),"")</f>
        <v/>
      </c>
      <c r="H192" s="60" t="str">
        <f>IF(SUM('Test Sample Data'!H$3:H$98)&gt;10,IF(AND(ISNUMBER('Test Sample Data'!H191),'Test Sample Data'!H191&lt;$B$1, 'Test Sample Data'!H191&gt;0),'Test Sample Data'!H191,$B$1),"")</f>
        <v/>
      </c>
      <c r="I192" s="60" t="str">
        <f>IF(SUM('Test Sample Data'!I$3:I$98)&gt;10,IF(AND(ISNUMBER('Test Sample Data'!I191),'Test Sample Data'!I191&lt;$B$1, 'Test Sample Data'!I191&gt;0),'Test Sample Data'!I191,$B$1),"")</f>
        <v/>
      </c>
      <c r="J192" s="60" t="str">
        <f>IF(SUM('Test Sample Data'!J$3:J$98)&gt;10,IF(AND(ISNUMBER('Test Sample Data'!J191),'Test Sample Data'!J191&lt;$B$1, 'Test Sample Data'!J191&gt;0),'Test Sample Data'!J191,$B$1),"")</f>
        <v/>
      </c>
      <c r="K192" s="60" t="str">
        <f>IF(SUM('Test Sample Data'!K$3:K$98)&gt;10,IF(AND(ISNUMBER('Test Sample Data'!K191),'Test Sample Data'!K191&lt;$B$1, 'Test Sample Data'!K191&gt;0),'Test Sample Data'!K191,$B$1),"")</f>
        <v/>
      </c>
      <c r="L192" s="60" t="str">
        <f>IF(SUM('Test Sample Data'!L$3:L$98)&gt;10,IF(AND(ISNUMBER('Test Sample Data'!L191),'Test Sample Data'!L191&lt;$B$1, 'Test Sample Data'!L191&gt;0),'Test Sample Data'!L191,$B$1),"")</f>
        <v/>
      </c>
      <c r="M192" s="60" t="str">
        <f>IF(SUM('Test Sample Data'!M$3:M$98)&gt;10,IF(AND(ISNUMBER('Test Sample Data'!M191),'Test Sample Data'!M191&lt;$B$1, 'Test Sample Data'!M191&gt;0),'Test Sample Data'!M191,$B$1),"")</f>
        <v/>
      </c>
      <c r="N192" s="60" t="str">
        <f>'Gene Table'!D191</f>
        <v>RT</v>
      </c>
      <c r="O192" s="57" t="s">
        <v>1838</v>
      </c>
      <c r="P192" s="60">
        <f>IF(SUM('Control Sample Data'!D$3:D$98)&gt;10,IF(AND(ISNUMBER('Control Sample Data'!D191),'Control Sample Data'!D191&lt;$B$1, 'Control Sample Data'!D191&gt;0),'Control Sample Data'!D191,$B$1),"")</f>
        <v>23.23</v>
      </c>
      <c r="Q192" s="60">
        <f>IF(SUM('Control Sample Data'!E$3:E$98)&gt;10,IF(AND(ISNUMBER('Control Sample Data'!E191),'Control Sample Data'!E191&lt;$B$1, 'Control Sample Data'!E191&gt;0),'Control Sample Data'!E191,$B$1),"")</f>
        <v>23.25</v>
      </c>
      <c r="R192" s="60">
        <f>IF(SUM('Control Sample Data'!F$3:F$98)&gt;10,IF(AND(ISNUMBER('Control Sample Data'!F191),'Control Sample Data'!F191&lt;$B$1, 'Control Sample Data'!F191&gt;0),'Control Sample Data'!F191,$B$1),"")</f>
        <v>23.32</v>
      </c>
      <c r="S192" s="60" t="str">
        <f>IF(SUM('Control Sample Data'!G$3:G$98)&gt;10,IF(AND(ISNUMBER('Control Sample Data'!G191),'Control Sample Data'!G191&lt;$B$1, 'Control Sample Data'!G191&gt;0),'Control Sample Data'!G191,$B$1),"")</f>
        <v/>
      </c>
      <c r="T192" s="60" t="str">
        <f>IF(SUM('Control Sample Data'!H$3:H$98)&gt;10,IF(AND(ISNUMBER('Control Sample Data'!H191),'Control Sample Data'!H191&lt;$B$1, 'Control Sample Data'!H191&gt;0),'Control Sample Data'!H191,$B$1),"")</f>
        <v/>
      </c>
      <c r="U192" s="60" t="str">
        <f>IF(SUM('Control Sample Data'!I$3:I$98)&gt;10,IF(AND(ISNUMBER('Control Sample Data'!I191),'Control Sample Data'!I191&lt;$B$1, 'Control Sample Data'!I191&gt;0),'Control Sample Data'!I191,$B$1),"")</f>
        <v/>
      </c>
      <c r="V192" s="60" t="str">
        <f>IF(SUM('Control Sample Data'!J$3:J$98)&gt;10,IF(AND(ISNUMBER('Control Sample Data'!J191),'Control Sample Data'!J191&lt;$B$1, 'Control Sample Data'!J191&gt;0),'Control Sample Data'!J191,$B$1),"")</f>
        <v/>
      </c>
      <c r="W192" s="60" t="str">
        <f>IF(SUM('Control Sample Data'!K$3:K$98)&gt;10,IF(AND(ISNUMBER('Control Sample Data'!K191),'Control Sample Data'!K191&lt;$B$1, 'Control Sample Data'!K191&gt;0),'Control Sample Data'!K191,$B$1),"")</f>
        <v/>
      </c>
      <c r="X192" s="60" t="str">
        <f>IF(SUM('Control Sample Data'!L$3:L$98)&gt;10,IF(AND(ISNUMBER('Control Sample Data'!L191),'Control Sample Data'!L191&lt;$B$1, 'Control Sample Data'!L191&gt;0),'Control Sample Data'!L191,$B$1),"")</f>
        <v/>
      </c>
      <c r="Y192" s="60" t="str">
        <f>IF(SUM('Control Sample Data'!M$3:M$98)&gt;10,IF(AND(ISNUMBER('Control Sample Data'!M191),'Control Sample Data'!M191&lt;$B$1, 'Control Sample Data'!M191&gt;0),'Control Sample Data'!M191,$B$1),"")</f>
        <v/>
      </c>
      <c r="AT192" s="74">
        <f t="shared" si="160"/>
        <v>-2.5083333333333293</v>
      </c>
      <c r="AU192" s="74">
        <f t="shared" si="161"/>
        <v>-2.7766666666666708</v>
      </c>
      <c r="AV192" s="74">
        <f t="shared" si="162"/>
        <v>-2.6933333333333351</v>
      </c>
      <c r="AW192" s="74" t="str">
        <f t="shared" si="163"/>
        <v/>
      </c>
      <c r="AX192" s="74" t="str">
        <f t="shared" si="164"/>
        <v/>
      </c>
      <c r="AY192" s="74" t="str">
        <f t="shared" si="165"/>
        <v/>
      </c>
      <c r="AZ192" s="74" t="str">
        <f t="shared" si="166"/>
        <v/>
      </c>
      <c r="BA192" s="74" t="str">
        <f t="shared" si="167"/>
        <v/>
      </c>
      <c r="BB192" s="74" t="str">
        <f t="shared" si="168"/>
        <v/>
      </c>
      <c r="BC192" s="74" t="str">
        <f t="shared" si="169"/>
        <v/>
      </c>
      <c r="BD192" s="74">
        <f t="shared" si="172"/>
        <v>-0.54666666666666686</v>
      </c>
      <c r="BE192" s="74">
        <f t="shared" si="173"/>
        <v>-1.0583333333333336</v>
      </c>
      <c r="BF192" s="74">
        <f t="shared" si="174"/>
        <v>-1.0850000000000009</v>
      </c>
      <c r="BG192" s="74" t="str">
        <f t="shared" si="175"/>
        <v/>
      </c>
      <c r="BH192" s="74" t="str">
        <f t="shared" si="176"/>
        <v/>
      </c>
      <c r="BI192" s="74" t="str">
        <f t="shared" si="177"/>
        <v/>
      </c>
      <c r="BJ192" s="74" t="str">
        <f t="shared" si="178"/>
        <v/>
      </c>
      <c r="BK192" s="74" t="str">
        <f t="shared" si="179"/>
        <v/>
      </c>
      <c r="BL192" s="74" t="str">
        <f t="shared" si="180"/>
        <v/>
      </c>
      <c r="BM192" s="74" t="str">
        <f t="shared" si="181"/>
        <v/>
      </c>
      <c r="BN192" s="62">
        <f t="shared" si="170"/>
        <v>-2.6594444444444449</v>
      </c>
      <c r="BO192" s="62">
        <f t="shared" si="171"/>
        <v>-0.89666666666666706</v>
      </c>
      <c r="BP192" s="9">
        <f t="shared" si="140"/>
        <v>5.6896240727891101</v>
      </c>
      <c r="BQ192" s="9">
        <f t="shared" si="141"/>
        <v>6.8526721517636693</v>
      </c>
      <c r="BR192" s="9">
        <f t="shared" si="142"/>
        <v>6.4680612172789038</v>
      </c>
      <c r="BS192" s="9" t="str">
        <f t="shared" si="143"/>
        <v/>
      </c>
      <c r="BT192" s="9" t="str">
        <f t="shared" si="144"/>
        <v/>
      </c>
      <c r="BU192" s="9" t="str">
        <f t="shared" si="145"/>
        <v/>
      </c>
      <c r="BV192" s="9" t="str">
        <f t="shared" si="146"/>
        <v/>
      </c>
      <c r="BW192" s="9" t="str">
        <f t="shared" si="147"/>
        <v/>
      </c>
      <c r="BX192" s="9" t="str">
        <f t="shared" si="148"/>
        <v/>
      </c>
      <c r="BY192" s="9" t="str">
        <f t="shared" si="149"/>
        <v/>
      </c>
      <c r="BZ192" s="9">
        <f t="shared" si="150"/>
        <v>1.4607068446100728</v>
      </c>
      <c r="CA192" s="9">
        <f t="shared" si="151"/>
        <v>2.0825243050696129</v>
      </c>
      <c r="CB192" s="9">
        <f t="shared" si="152"/>
        <v>2.1213754827364348</v>
      </c>
      <c r="CC192" s="9" t="str">
        <f t="shared" si="153"/>
        <v/>
      </c>
      <c r="CD192" s="9" t="str">
        <f t="shared" si="154"/>
        <v/>
      </c>
      <c r="CE192" s="9" t="str">
        <f t="shared" si="155"/>
        <v/>
      </c>
      <c r="CF192" s="9" t="str">
        <f t="shared" si="156"/>
        <v/>
      </c>
      <c r="CG192" s="9" t="str">
        <f t="shared" si="157"/>
        <v/>
      </c>
      <c r="CH192" s="9" t="str">
        <f t="shared" si="158"/>
        <v/>
      </c>
      <c r="CI192" s="9" t="str">
        <f t="shared" si="159"/>
        <v/>
      </c>
    </row>
    <row r="193" spans="1:95">
      <c r="A193" s="188"/>
      <c r="B193" s="57" t="str">
        <f>IF('Gene Table'!D192="","",'Gene Table'!D192)</f>
        <v>RT</v>
      </c>
      <c r="C193" s="57" t="s">
        <v>1839</v>
      </c>
      <c r="D193" s="60">
        <f>IF(SUM('Test Sample Data'!D$3:D$98)&gt;10,IF(AND(ISNUMBER('Test Sample Data'!D192),'Test Sample Data'!D192&lt;$B$1, 'Test Sample Data'!D192&gt;0),'Test Sample Data'!D192,$B$1),"")</f>
        <v>20.91</v>
      </c>
      <c r="E193" s="60">
        <f>IF(SUM('Test Sample Data'!E$3:E$98)&gt;10,IF(AND(ISNUMBER('Test Sample Data'!E192),'Test Sample Data'!E192&lt;$B$1, 'Test Sample Data'!E192&gt;0),'Test Sample Data'!E192,$B$1),"")</f>
        <v>20.72</v>
      </c>
      <c r="F193" s="60">
        <f>IF(SUM('Test Sample Data'!F$3:F$98)&gt;10,IF(AND(ISNUMBER('Test Sample Data'!F192),'Test Sample Data'!F192&lt;$B$1, 'Test Sample Data'!F192&gt;0),'Test Sample Data'!F192,$B$1),"")</f>
        <v>20.8</v>
      </c>
      <c r="G193" s="60" t="str">
        <f>IF(SUM('Test Sample Data'!G$3:G$98)&gt;10,IF(AND(ISNUMBER('Test Sample Data'!G192),'Test Sample Data'!G192&lt;$B$1, 'Test Sample Data'!G192&gt;0),'Test Sample Data'!G192,$B$1),"")</f>
        <v/>
      </c>
      <c r="H193" s="60" t="str">
        <f>IF(SUM('Test Sample Data'!H$3:H$98)&gt;10,IF(AND(ISNUMBER('Test Sample Data'!H192),'Test Sample Data'!H192&lt;$B$1, 'Test Sample Data'!H192&gt;0),'Test Sample Data'!H192,$B$1),"")</f>
        <v/>
      </c>
      <c r="I193" s="60" t="str">
        <f>IF(SUM('Test Sample Data'!I$3:I$98)&gt;10,IF(AND(ISNUMBER('Test Sample Data'!I192),'Test Sample Data'!I192&lt;$B$1, 'Test Sample Data'!I192&gt;0),'Test Sample Data'!I192,$B$1),"")</f>
        <v/>
      </c>
      <c r="J193" s="60" t="str">
        <f>IF(SUM('Test Sample Data'!J$3:J$98)&gt;10,IF(AND(ISNUMBER('Test Sample Data'!J192),'Test Sample Data'!J192&lt;$B$1, 'Test Sample Data'!J192&gt;0),'Test Sample Data'!J192,$B$1),"")</f>
        <v/>
      </c>
      <c r="K193" s="60" t="str">
        <f>IF(SUM('Test Sample Data'!K$3:K$98)&gt;10,IF(AND(ISNUMBER('Test Sample Data'!K192),'Test Sample Data'!K192&lt;$B$1, 'Test Sample Data'!K192&gt;0),'Test Sample Data'!K192,$B$1),"")</f>
        <v/>
      </c>
      <c r="L193" s="60" t="str">
        <f>IF(SUM('Test Sample Data'!L$3:L$98)&gt;10,IF(AND(ISNUMBER('Test Sample Data'!L192),'Test Sample Data'!L192&lt;$B$1, 'Test Sample Data'!L192&gt;0),'Test Sample Data'!L192,$B$1),"")</f>
        <v/>
      </c>
      <c r="M193" s="60" t="str">
        <f>IF(SUM('Test Sample Data'!M$3:M$98)&gt;10,IF(AND(ISNUMBER('Test Sample Data'!M192),'Test Sample Data'!M192&lt;$B$1, 'Test Sample Data'!M192&gt;0),'Test Sample Data'!M192,$B$1),"")</f>
        <v/>
      </c>
      <c r="N193" s="60" t="str">
        <f>'Gene Table'!D192</f>
        <v>RT</v>
      </c>
      <c r="O193" s="57" t="s">
        <v>1839</v>
      </c>
      <c r="P193" s="60">
        <f>IF(SUM('Control Sample Data'!D$3:D$98)&gt;10,IF(AND(ISNUMBER('Control Sample Data'!D192),'Control Sample Data'!D192&lt;$B$1, 'Control Sample Data'!D192&gt;0),'Control Sample Data'!D192,$B$1),"")</f>
        <v>20.72</v>
      </c>
      <c r="Q193" s="60">
        <f>IF(SUM('Control Sample Data'!E$3:E$98)&gt;10,IF(AND(ISNUMBER('Control Sample Data'!E192),'Control Sample Data'!E192&lt;$B$1, 'Control Sample Data'!E192&gt;0),'Control Sample Data'!E192,$B$1),"")</f>
        <v>20.82</v>
      </c>
      <c r="R193" s="60">
        <f>IF(SUM('Control Sample Data'!F$3:F$98)&gt;10,IF(AND(ISNUMBER('Control Sample Data'!F192),'Control Sample Data'!F192&lt;$B$1, 'Control Sample Data'!F192&gt;0),'Control Sample Data'!F192,$B$1),"")</f>
        <v>20.95</v>
      </c>
      <c r="S193" s="60" t="str">
        <f>IF(SUM('Control Sample Data'!G$3:G$98)&gt;10,IF(AND(ISNUMBER('Control Sample Data'!G192),'Control Sample Data'!G192&lt;$B$1, 'Control Sample Data'!G192&gt;0),'Control Sample Data'!G192,$B$1),"")</f>
        <v/>
      </c>
      <c r="T193" s="60" t="str">
        <f>IF(SUM('Control Sample Data'!H$3:H$98)&gt;10,IF(AND(ISNUMBER('Control Sample Data'!H192),'Control Sample Data'!H192&lt;$B$1, 'Control Sample Data'!H192&gt;0),'Control Sample Data'!H192,$B$1),"")</f>
        <v/>
      </c>
      <c r="U193" s="60" t="str">
        <f>IF(SUM('Control Sample Data'!I$3:I$98)&gt;10,IF(AND(ISNUMBER('Control Sample Data'!I192),'Control Sample Data'!I192&lt;$B$1, 'Control Sample Data'!I192&gt;0),'Control Sample Data'!I192,$B$1),"")</f>
        <v/>
      </c>
      <c r="V193" s="60" t="str">
        <f>IF(SUM('Control Sample Data'!J$3:J$98)&gt;10,IF(AND(ISNUMBER('Control Sample Data'!J192),'Control Sample Data'!J192&lt;$B$1, 'Control Sample Data'!J192&gt;0),'Control Sample Data'!J192,$B$1),"")</f>
        <v/>
      </c>
      <c r="W193" s="60" t="str">
        <f>IF(SUM('Control Sample Data'!K$3:K$98)&gt;10,IF(AND(ISNUMBER('Control Sample Data'!K192),'Control Sample Data'!K192&lt;$B$1, 'Control Sample Data'!K192&gt;0),'Control Sample Data'!K192,$B$1),"")</f>
        <v/>
      </c>
      <c r="X193" s="60" t="str">
        <f>IF(SUM('Control Sample Data'!L$3:L$98)&gt;10,IF(AND(ISNUMBER('Control Sample Data'!L192),'Control Sample Data'!L192&lt;$B$1, 'Control Sample Data'!L192&gt;0),'Control Sample Data'!L192,$B$1),"")</f>
        <v/>
      </c>
      <c r="Y193" s="60" t="str">
        <f>IF(SUM('Control Sample Data'!M$3:M$98)&gt;10,IF(AND(ISNUMBER('Control Sample Data'!M192),'Control Sample Data'!M192&lt;$B$1, 'Control Sample Data'!M192&gt;0),'Control Sample Data'!M192,$B$1),"")</f>
        <v/>
      </c>
      <c r="AT193" s="74">
        <f t="shared" si="160"/>
        <v>-2.6083333333333307</v>
      </c>
      <c r="AU193" s="74">
        <f t="shared" si="161"/>
        <v>-2.8866666666666703</v>
      </c>
      <c r="AV193" s="74">
        <f t="shared" si="162"/>
        <v>-2.8233333333333341</v>
      </c>
      <c r="AW193" s="74" t="str">
        <f t="shared" si="163"/>
        <v/>
      </c>
      <c r="AX193" s="74" t="str">
        <f t="shared" si="164"/>
        <v/>
      </c>
      <c r="AY193" s="74" t="str">
        <f t="shared" si="165"/>
        <v/>
      </c>
      <c r="AZ193" s="74" t="str">
        <f t="shared" si="166"/>
        <v/>
      </c>
      <c r="BA193" s="74" t="str">
        <f t="shared" si="167"/>
        <v/>
      </c>
      <c r="BB193" s="74" t="str">
        <f t="shared" si="168"/>
        <v/>
      </c>
      <c r="BC193" s="74" t="str">
        <f t="shared" si="169"/>
        <v/>
      </c>
      <c r="BD193" s="74">
        <f t="shared" si="172"/>
        <v>-3.0566666666666684</v>
      </c>
      <c r="BE193" s="74">
        <f t="shared" si="173"/>
        <v>-3.4883333333333333</v>
      </c>
      <c r="BF193" s="74">
        <f t="shared" si="174"/>
        <v>-3.4550000000000018</v>
      </c>
      <c r="BG193" s="74" t="str">
        <f t="shared" si="175"/>
        <v/>
      </c>
      <c r="BH193" s="74" t="str">
        <f t="shared" si="176"/>
        <v/>
      </c>
      <c r="BI193" s="74" t="str">
        <f t="shared" si="177"/>
        <v/>
      </c>
      <c r="BJ193" s="74" t="str">
        <f t="shared" si="178"/>
        <v/>
      </c>
      <c r="BK193" s="74" t="str">
        <f t="shared" si="179"/>
        <v/>
      </c>
      <c r="BL193" s="74" t="str">
        <f t="shared" si="180"/>
        <v/>
      </c>
      <c r="BM193" s="74" t="str">
        <f t="shared" si="181"/>
        <v/>
      </c>
      <c r="BN193" s="62">
        <f t="shared" si="170"/>
        <v>-2.7727777777777782</v>
      </c>
      <c r="BO193" s="62">
        <f t="shared" si="171"/>
        <v>-3.3333333333333344</v>
      </c>
      <c r="BP193" s="9">
        <f t="shared" si="140"/>
        <v>6.0979880930230363</v>
      </c>
      <c r="BQ193" s="9">
        <f t="shared" si="141"/>
        <v>7.3955972816909004</v>
      </c>
      <c r="BR193" s="9">
        <f t="shared" si="142"/>
        <v>7.0779586494371722</v>
      </c>
      <c r="BS193" s="9" t="str">
        <f t="shared" si="143"/>
        <v/>
      </c>
      <c r="BT193" s="9" t="str">
        <f t="shared" si="144"/>
        <v/>
      </c>
      <c r="BU193" s="9" t="str">
        <f t="shared" si="145"/>
        <v/>
      </c>
      <c r="BV193" s="9" t="str">
        <f t="shared" si="146"/>
        <v/>
      </c>
      <c r="BW193" s="9" t="str">
        <f t="shared" si="147"/>
        <v/>
      </c>
      <c r="BX193" s="9" t="str">
        <f t="shared" si="148"/>
        <v/>
      </c>
      <c r="BY193" s="9" t="str">
        <f t="shared" si="149"/>
        <v/>
      </c>
      <c r="BZ193" s="9">
        <f t="shared" si="150"/>
        <v>8.3204794711078325</v>
      </c>
      <c r="CA193" s="9">
        <f t="shared" si="151"/>
        <v>11.222586673714678</v>
      </c>
      <c r="CB193" s="9">
        <f t="shared" si="152"/>
        <v>10.966262439837642</v>
      </c>
      <c r="CC193" s="9" t="str">
        <f t="shared" si="153"/>
        <v/>
      </c>
      <c r="CD193" s="9" t="str">
        <f t="shared" si="154"/>
        <v/>
      </c>
      <c r="CE193" s="9" t="str">
        <f t="shared" si="155"/>
        <v/>
      </c>
      <c r="CF193" s="9" t="str">
        <f t="shared" si="156"/>
        <v/>
      </c>
      <c r="CG193" s="9" t="str">
        <f t="shared" si="157"/>
        <v/>
      </c>
      <c r="CH193" s="9" t="str">
        <f t="shared" si="158"/>
        <v/>
      </c>
      <c r="CI193" s="9" t="str">
        <f t="shared" si="159"/>
        <v/>
      </c>
    </row>
    <row r="194" spans="1:95">
      <c r="A194" s="188"/>
      <c r="B194" s="57" t="str">
        <f>IF('Gene Table'!D193="","",'Gene Table'!D193)</f>
        <v>PCR</v>
      </c>
      <c r="C194" s="57" t="s">
        <v>1840</v>
      </c>
      <c r="D194" s="60">
        <f>IF(SUM('Test Sample Data'!D$3:D$98)&gt;10,IF(AND(ISNUMBER('Test Sample Data'!D193),'Test Sample Data'!D193&lt;$B$1, 'Test Sample Data'!D193&gt;0),'Test Sample Data'!D193,$B$1),"")</f>
        <v>20.43</v>
      </c>
      <c r="E194" s="60">
        <f>IF(SUM('Test Sample Data'!E$3:E$98)&gt;10,IF(AND(ISNUMBER('Test Sample Data'!E193),'Test Sample Data'!E193&lt;$B$1, 'Test Sample Data'!E193&gt;0),'Test Sample Data'!E193,$B$1),"")</f>
        <v>20.51</v>
      </c>
      <c r="F194" s="60">
        <f>IF(SUM('Test Sample Data'!F$3:F$98)&gt;10,IF(AND(ISNUMBER('Test Sample Data'!F193),'Test Sample Data'!F193&lt;$B$1, 'Test Sample Data'!F193&gt;0),'Test Sample Data'!F193,$B$1),"")</f>
        <v>20.82</v>
      </c>
      <c r="G194" s="60" t="str">
        <f>IF(SUM('Test Sample Data'!G$3:G$98)&gt;10,IF(AND(ISNUMBER('Test Sample Data'!G193),'Test Sample Data'!G193&lt;$B$1, 'Test Sample Data'!G193&gt;0),'Test Sample Data'!G193,$B$1),"")</f>
        <v/>
      </c>
      <c r="H194" s="60" t="str">
        <f>IF(SUM('Test Sample Data'!H$3:H$98)&gt;10,IF(AND(ISNUMBER('Test Sample Data'!H193),'Test Sample Data'!H193&lt;$B$1, 'Test Sample Data'!H193&gt;0),'Test Sample Data'!H193,$B$1),"")</f>
        <v/>
      </c>
      <c r="I194" s="60" t="str">
        <f>IF(SUM('Test Sample Data'!I$3:I$98)&gt;10,IF(AND(ISNUMBER('Test Sample Data'!I193),'Test Sample Data'!I193&lt;$B$1, 'Test Sample Data'!I193&gt;0),'Test Sample Data'!I193,$B$1),"")</f>
        <v/>
      </c>
      <c r="J194" s="60" t="str">
        <f>IF(SUM('Test Sample Data'!J$3:J$98)&gt;10,IF(AND(ISNUMBER('Test Sample Data'!J193),'Test Sample Data'!J193&lt;$B$1, 'Test Sample Data'!J193&gt;0),'Test Sample Data'!J193,$B$1),"")</f>
        <v/>
      </c>
      <c r="K194" s="60" t="str">
        <f>IF(SUM('Test Sample Data'!K$3:K$98)&gt;10,IF(AND(ISNUMBER('Test Sample Data'!K193),'Test Sample Data'!K193&lt;$B$1, 'Test Sample Data'!K193&gt;0),'Test Sample Data'!K193,$B$1),"")</f>
        <v/>
      </c>
      <c r="L194" s="60" t="str">
        <f>IF(SUM('Test Sample Data'!L$3:L$98)&gt;10,IF(AND(ISNUMBER('Test Sample Data'!L193),'Test Sample Data'!L193&lt;$B$1, 'Test Sample Data'!L193&gt;0),'Test Sample Data'!L193,$B$1),"")</f>
        <v/>
      </c>
      <c r="M194" s="60" t="str">
        <f>IF(SUM('Test Sample Data'!M$3:M$98)&gt;10,IF(AND(ISNUMBER('Test Sample Data'!M193),'Test Sample Data'!M193&lt;$B$1, 'Test Sample Data'!M193&gt;0),'Test Sample Data'!M193,$B$1),"")</f>
        <v/>
      </c>
      <c r="N194" s="60" t="str">
        <f>'Gene Table'!D193</f>
        <v>PCR</v>
      </c>
      <c r="O194" s="57" t="s">
        <v>1840</v>
      </c>
      <c r="P194" s="60">
        <f>IF(SUM('Control Sample Data'!D$3:D$98)&gt;10,IF(AND(ISNUMBER('Control Sample Data'!D193),'Control Sample Data'!D193&lt;$B$1, 'Control Sample Data'!D193&gt;0),'Control Sample Data'!D193,$B$1),"")</f>
        <v>20.71</v>
      </c>
      <c r="Q194" s="60">
        <f>IF(SUM('Control Sample Data'!E$3:E$98)&gt;10,IF(AND(ISNUMBER('Control Sample Data'!E193),'Control Sample Data'!E193&lt;$B$1, 'Control Sample Data'!E193&gt;0),'Control Sample Data'!E193,$B$1),"")</f>
        <v>20.6</v>
      </c>
      <c r="R194" s="60">
        <f>IF(SUM('Control Sample Data'!F$3:F$98)&gt;10,IF(AND(ISNUMBER('Control Sample Data'!F193),'Control Sample Data'!F193&lt;$B$1, 'Control Sample Data'!F193&gt;0),'Control Sample Data'!F193,$B$1),"")</f>
        <v>20.8</v>
      </c>
      <c r="S194" s="60" t="str">
        <f>IF(SUM('Control Sample Data'!G$3:G$98)&gt;10,IF(AND(ISNUMBER('Control Sample Data'!G193),'Control Sample Data'!G193&lt;$B$1, 'Control Sample Data'!G193&gt;0),'Control Sample Data'!G193,$B$1),"")</f>
        <v/>
      </c>
      <c r="T194" s="60" t="str">
        <f>IF(SUM('Control Sample Data'!H$3:H$98)&gt;10,IF(AND(ISNUMBER('Control Sample Data'!H193),'Control Sample Data'!H193&lt;$B$1, 'Control Sample Data'!H193&gt;0),'Control Sample Data'!H193,$B$1),"")</f>
        <v/>
      </c>
      <c r="U194" s="60" t="str">
        <f>IF(SUM('Control Sample Data'!I$3:I$98)&gt;10,IF(AND(ISNUMBER('Control Sample Data'!I193),'Control Sample Data'!I193&lt;$B$1, 'Control Sample Data'!I193&gt;0),'Control Sample Data'!I193,$B$1),"")</f>
        <v/>
      </c>
      <c r="V194" s="60" t="str">
        <f>IF(SUM('Control Sample Data'!J$3:J$98)&gt;10,IF(AND(ISNUMBER('Control Sample Data'!J193),'Control Sample Data'!J193&lt;$B$1, 'Control Sample Data'!J193&gt;0),'Control Sample Data'!J193,$B$1),"")</f>
        <v/>
      </c>
      <c r="W194" s="60" t="str">
        <f>IF(SUM('Control Sample Data'!K$3:K$98)&gt;10,IF(AND(ISNUMBER('Control Sample Data'!K193),'Control Sample Data'!K193&lt;$B$1, 'Control Sample Data'!K193&gt;0),'Control Sample Data'!K193,$B$1),"")</f>
        <v/>
      </c>
      <c r="X194" s="60" t="str">
        <f>IF(SUM('Control Sample Data'!L$3:L$98)&gt;10,IF(AND(ISNUMBER('Control Sample Data'!L193),'Control Sample Data'!L193&lt;$B$1, 'Control Sample Data'!L193&gt;0),'Control Sample Data'!L193,$B$1),"")</f>
        <v/>
      </c>
      <c r="Y194" s="60" t="str">
        <f>IF(SUM('Control Sample Data'!M$3:M$98)&gt;10,IF(AND(ISNUMBER('Control Sample Data'!M193),'Control Sample Data'!M193&lt;$B$1, 'Control Sample Data'!M193&gt;0),'Control Sample Data'!M193,$B$1),"")</f>
        <v/>
      </c>
      <c r="AT194" s="74">
        <f t="shared" si="160"/>
        <v>-3.0883333333333312</v>
      </c>
      <c r="AU194" s="74">
        <f t="shared" si="161"/>
        <v>-3.0966666666666676</v>
      </c>
      <c r="AV194" s="74">
        <f t="shared" si="162"/>
        <v>-2.8033333333333346</v>
      </c>
      <c r="AW194" s="74" t="str">
        <f t="shared" si="163"/>
        <v/>
      </c>
      <c r="AX194" s="74" t="str">
        <f t="shared" si="164"/>
        <v/>
      </c>
      <c r="AY194" s="74" t="str">
        <f t="shared" si="165"/>
        <v/>
      </c>
      <c r="AZ194" s="74" t="str">
        <f t="shared" si="166"/>
        <v/>
      </c>
      <c r="BA194" s="74" t="str">
        <f t="shared" si="167"/>
        <v/>
      </c>
      <c r="BB194" s="74" t="str">
        <f t="shared" si="168"/>
        <v/>
      </c>
      <c r="BC194" s="74" t="str">
        <f t="shared" si="169"/>
        <v/>
      </c>
      <c r="BD194" s="74">
        <f t="shared" si="172"/>
        <v>-3.0666666666666664</v>
      </c>
      <c r="BE194" s="74">
        <f t="shared" si="173"/>
        <v>-3.7083333333333321</v>
      </c>
      <c r="BF194" s="74">
        <f t="shared" si="174"/>
        <v>-3.6050000000000004</v>
      </c>
      <c r="BG194" s="74" t="str">
        <f t="shared" si="175"/>
        <v/>
      </c>
      <c r="BH194" s="74" t="str">
        <f t="shared" si="176"/>
        <v/>
      </c>
      <c r="BI194" s="74" t="str">
        <f t="shared" si="177"/>
        <v/>
      </c>
      <c r="BJ194" s="74" t="str">
        <f t="shared" si="178"/>
        <v/>
      </c>
      <c r="BK194" s="74" t="str">
        <f t="shared" si="179"/>
        <v/>
      </c>
      <c r="BL194" s="74" t="str">
        <f t="shared" si="180"/>
        <v/>
      </c>
      <c r="BM194" s="74" t="str">
        <f t="shared" si="181"/>
        <v/>
      </c>
      <c r="BN194" s="62">
        <f t="shared" si="170"/>
        <v>-2.9961111111111109</v>
      </c>
      <c r="BO194" s="62">
        <f t="shared" si="171"/>
        <v>-3.4599999999999995</v>
      </c>
      <c r="BP194" s="9">
        <f t="shared" si="140"/>
        <v>8.5051302702240683</v>
      </c>
      <c r="BQ194" s="9">
        <f t="shared" si="141"/>
        <v>8.5543999886539108</v>
      </c>
      <c r="BR194" s="9">
        <f t="shared" si="142"/>
        <v>6.9805143011265871</v>
      </c>
      <c r="BS194" s="9" t="str">
        <f t="shared" si="143"/>
        <v/>
      </c>
      <c r="BT194" s="9" t="str">
        <f t="shared" si="144"/>
        <v/>
      </c>
      <c r="BU194" s="9" t="str">
        <f t="shared" si="145"/>
        <v/>
      </c>
      <c r="BV194" s="9" t="str">
        <f t="shared" si="146"/>
        <v/>
      </c>
      <c r="BW194" s="9" t="str">
        <f t="shared" si="147"/>
        <v/>
      </c>
      <c r="BX194" s="9" t="str">
        <f t="shared" si="148"/>
        <v/>
      </c>
      <c r="BY194" s="9" t="str">
        <f t="shared" si="149"/>
        <v/>
      </c>
      <c r="BZ194" s="9">
        <f t="shared" si="150"/>
        <v>8.3783529825650103</v>
      </c>
      <c r="CA194" s="9">
        <f t="shared" si="151"/>
        <v>13.071323625928784</v>
      </c>
      <c r="CB194" s="9">
        <f t="shared" si="152"/>
        <v>12.167830025928074</v>
      </c>
      <c r="CC194" s="9" t="str">
        <f t="shared" si="153"/>
        <v/>
      </c>
      <c r="CD194" s="9" t="str">
        <f t="shared" si="154"/>
        <v/>
      </c>
      <c r="CE194" s="9" t="str">
        <f t="shared" si="155"/>
        <v/>
      </c>
      <c r="CF194" s="9" t="str">
        <f t="shared" si="156"/>
        <v/>
      </c>
      <c r="CG194" s="9" t="str">
        <f t="shared" si="157"/>
        <v/>
      </c>
      <c r="CH194" s="9" t="str">
        <f t="shared" si="158"/>
        <v/>
      </c>
      <c r="CI194" s="9" t="str">
        <f t="shared" si="159"/>
        <v/>
      </c>
    </row>
    <row r="195" spans="1:95">
      <c r="A195" s="189"/>
      <c r="B195" s="57" t="str">
        <f>IF('Gene Table'!D194="","",'Gene Table'!D194)</f>
        <v>PCR</v>
      </c>
      <c r="C195" s="57" t="s">
        <v>1841</v>
      </c>
      <c r="D195" s="60">
        <f>IF(SUM('Test Sample Data'!D$3:D$98)&gt;10,IF(AND(ISNUMBER('Test Sample Data'!D194),'Test Sample Data'!D194&lt;$B$1, 'Test Sample Data'!D194&gt;0),'Test Sample Data'!D194,$B$1),"")</f>
        <v>24.2</v>
      </c>
      <c r="E195" s="60">
        <f>IF(SUM('Test Sample Data'!E$3:E$98)&gt;10,IF(AND(ISNUMBER('Test Sample Data'!E194),'Test Sample Data'!E194&lt;$B$1, 'Test Sample Data'!E194&gt;0),'Test Sample Data'!E194,$B$1),"")</f>
        <v>24.19</v>
      </c>
      <c r="F195" s="60">
        <f>IF(SUM('Test Sample Data'!F$3:F$98)&gt;10,IF(AND(ISNUMBER('Test Sample Data'!F194),'Test Sample Data'!F194&lt;$B$1, 'Test Sample Data'!F194&gt;0),'Test Sample Data'!F194,$B$1),"")</f>
        <v>24.33</v>
      </c>
      <c r="G195" s="60" t="str">
        <f>IF(SUM('Test Sample Data'!G$3:G$98)&gt;10,IF(AND(ISNUMBER('Test Sample Data'!G194),'Test Sample Data'!G194&lt;$B$1, 'Test Sample Data'!G194&gt;0),'Test Sample Data'!G194,$B$1),"")</f>
        <v/>
      </c>
      <c r="H195" s="60" t="str">
        <f>IF(SUM('Test Sample Data'!H$3:H$98)&gt;10,IF(AND(ISNUMBER('Test Sample Data'!H194),'Test Sample Data'!H194&lt;$B$1, 'Test Sample Data'!H194&gt;0),'Test Sample Data'!H194,$B$1),"")</f>
        <v/>
      </c>
      <c r="I195" s="60" t="str">
        <f>IF(SUM('Test Sample Data'!I$3:I$98)&gt;10,IF(AND(ISNUMBER('Test Sample Data'!I194),'Test Sample Data'!I194&lt;$B$1, 'Test Sample Data'!I194&gt;0),'Test Sample Data'!I194,$B$1),"")</f>
        <v/>
      </c>
      <c r="J195" s="60" t="str">
        <f>IF(SUM('Test Sample Data'!J$3:J$98)&gt;10,IF(AND(ISNUMBER('Test Sample Data'!J194),'Test Sample Data'!J194&lt;$B$1, 'Test Sample Data'!J194&gt;0),'Test Sample Data'!J194,$B$1),"")</f>
        <v/>
      </c>
      <c r="K195" s="60" t="str">
        <f>IF(SUM('Test Sample Data'!K$3:K$98)&gt;10,IF(AND(ISNUMBER('Test Sample Data'!K194),'Test Sample Data'!K194&lt;$B$1, 'Test Sample Data'!K194&gt;0),'Test Sample Data'!K194,$B$1),"")</f>
        <v/>
      </c>
      <c r="L195" s="60" t="str">
        <f>IF(SUM('Test Sample Data'!L$3:L$98)&gt;10,IF(AND(ISNUMBER('Test Sample Data'!L194),'Test Sample Data'!L194&lt;$B$1, 'Test Sample Data'!L194&gt;0),'Test Sample Data'!L194,$B$1),"")</f>
        <v/>
      </c>
      <c r="M195" s="60" t="str">
        <f>IF(SUM('Test Sample Data'!M$3:M$98)&gt;10,IF(AND(ISNUMBER('Test Sample Data'!M194),'Test Sample Data'!M194&lt;$B$1, 'Test Sample Data'!M194&gt;0),'Test Sample Data'!M194,$B$1),"")</f>
        <v/>
      </c>
      <c r="N195" s="60" t="str">
        <f>'Gene Table'!D194</f>
        <v>PCR</v>
      </c>
      <c r="O195" s="57" t="s">
        <v>1841</v>
      </c>
      <c r="P195" s="60">
        <f>IF(SUM('Control Sample Data'!D$3:D$98)&gt;10,IF(AND(ISNUMBER('Control Sample Data'!D194),'Control Sample Data'!D194&lt;$B$1, 'Control Sample Data'!D194&gt;0),'Control Sample Data'!D194,$B$1),"")</f>
        <v>21.01</v>
      </c>
      <c r="Q195" s="60">
        <f>IF(SUM('Control Sample Data'!E$3:E$98)&gt;10,IF(AND(ISNUMBER('Control Sample Data'!E194),'Control Sample Data'!E194&lt;$B$1, 'Control Sample Data'!E194&gt;0),'Control Sample Data'!E194,$B$1),"")</f>
        <v>20.64</v>
      </c>
      <c r="R195" s="60">
        <f>IF(SUM('Control Sample Data'!F$3:F$98)&gt;10,IF(AND(ISNUMBER('Control Sample Data'!F194),'Control Sample Data'!F194&lt;$B$1, 'Control Sample Data'!F194&gt;0),'Control Sample Data'!F194,$B$1),"")</f>
        <v>20.66</v>
      </c>
      <c r="S195" s="60" t="str">
        <f>IF(SUM('Control Sample Data'!G$3:G$98)&gt;10,IF(AND(ISNUMBER('Control Sample Data'!G194),'Control Sample Data'!G194&lt;$B$1, 'Control Sample Data'!G194&gt;0),'Control Sample Data'!G194,$B$1),"")</f>
        <v/>
      </c>
      <c r="T195" s="60" t="str">
        <f>IF(SUM('Control Sample Data'!H$3:H$98)&gt;10,IF(AND(ISNUMBER('Control Sample Data'!H194),'Control Sample Data'!H194&lt;$B$1, 'Control Sample Data'!H194&gt;0),'Control Sample Data'!H194,$B$1),"")</f>
        <v/>
      </c>
      <c r="U195" s="60" t="str">
        <f>IF(SUM('Control Sample Data'!I$3:I$98)&gt;10,IF(AND(ISNUMBER('Control Sample Data'!I194),'Control Sample Data'!I194&lt;$B$1, 'Control Sample Data'!I194&gt;0),'Control Sample Data'!I194,$B$1),"")</f>
        <v/>
      </c>
      <c r="V195" s="60" t="str">
        <f>IF(SUM('Control Sample Data'!J$3:J$98)&gt;10,IF(AND(ISNUMBER('Control Sample Data'!J194),'Control Sample Data'!J194&lt;$B$1, 'Control Sample Data'!J194&gt;0),'Control Sample Data'!J194,$B$1),"")</f>
        <v/>
      </c>
      <c r="W195" s="60" t="str">
        <f>IF(SUM('Control Sample Data'!K$3:K$98)&gt;10,IF(AND(ISNUMBER('Control Sample Data'!K194),'Control Sample Data'!K194&lt;$B$1, 'Control Sample Data'!K194&gt;0),'Control Sample Data'!K194,$B$1),"")</f>
        <v/>
      </c>
      <c r="X195" s="60" t="str">
        <f>IF(SUM('Control Sample Data'!L$3:L$98)&gt;10,IF(AND(ISNUMBER('Control Sample Data'!L194),'Control Sample Data'!L194&lt;$B$1, 'Control Sample Data'!L194&gt;0),'Control Sample Data'!L194,$B$1),"")</f>
        <v/>
      </c>
      <c r="Y195" s="60" t="str">
        <f>IF(SUM('Control Sample Data'!M$3:M$98)&gt;10,IF(AND(ISNUMBER('Control Sample Data'!M194),'Control Sample Data'!M194&lt;$B$1, 'Control Sample Data'!M194&gt;0),'Control Sample Data'!M194,$B$1),"")</f>
        <v/>
      </c>
      <c r="AT195" s="74">
        <f t="shared" si="160"/>
        <v>0.68166666666666842</v>
      </c>
      <c r="AU195" s="74">
        <f t="shared" si="161"/>
        <v>0.58333333333333215</v>
      </c>
      <c r="AV195" s="74">
        <f t="shared" si="162"/>
        <v>0.70666666666666345</v>
      </c>
      <c r="AW195" s="74" t="str">
        <f t="shared" si="163"/>
        <v/>
      </c>
      <c r="AX195" s="74" t="str">
        <f t="shared" si="164"/>
        <v/>
      </c>
      <c r="AY195" s="74" t="str">
        <f t="shared" si="165"/>
        <v/>
      </c>
      <c r="AZ195" s="74" t="str">
        <f t="shared" si="166"/>
        <v/>
      </c>
      <c r="BA195" s="74" t="str">
        <f t="shared" si="167"/>
        <v/>
      </c>
      <c r="BB195" s="74" t="str">
        <f t="shared" si="168"/>
        <v/>
      </c>
      <c r="BC195" s="74" t="str">
        <f t="shared" si="169"/>
        <v/>
      </c>
      <c r="BD195" s="74">
        <f t="shared" si="172"/>
        <v>-2.7666666666666657</v>
      </c>
      <c r="BE195" s="74">
        <f t="shared" si="173"/>
        <v>-3.668333333333333</v>
      </c>
      <c r="BF195" s="74">
        <f t="shared" si="174"/>
        <v>-3.745000000000001</v>
      </c>
      <c r="BG195" s="74" t="str">
        <f t="shared" si="175"/>
        <v/>
      </c>
      <c r="BH195" s="74" t="str">
        <f t="shared" si="176"/>
        <v/>
      </c>
      <c r="BI195" s="74" t="str">
        <f t="shared" si="177"/>
        <v/>
      </c>
      <c r="BJ195" s="74" t="str">
        <f t="shared" si="178"/>
        <v/>
      </c>
      <c r="BK195" s="74" t="str">
        <f t="shared" si="179"/>
        <v/>
      </c>
      <c r="BL195" s="74" t="str">
        <f t="shared" si="180"/>
        <v/>
      </c>
      <c r="BM195" s="74" t="str">
        <f t="shared" si="181"/>
        <v/>
      </c>
      <c r="BN195" s="62">
        <f t="shared" si="170"/>
        <v>0.65722222222222137</v>
      </c>
      <c r="BO195" s="62">
        <f t="shared" si="171"/>
        <v>-3.3933333333333331</v>
      </c>
      <c r="BP195" s="9">
        <f t="shared" si="140"/>
        <v>0.6234446267930478</v>
      </c>
      <c r="BQ195" s="9">
        <f t="shared" si="141"/>
        <v>0.66741992708501774</v>
      </c>
      <c r="BR195" s="9">
        <f t="shared" si="142"/>
        <v>0.612734221264566</v>
      </c>
      <c r="BS195" s="9" t="str">
        <f t="shared" si="143"/>
        <v/>
      </c>
      <c r="BT195" s="9" t="str">
        <f t="shared" si="144"/>
        <v/>
      </c>
      <c r="BU195" s="9" t="str">
        <f t="shared" si="145"/>
        <v/>
      </c>
      <c r="BV195" s="9" t="str">
        <f t="shared" si="146"/>
        <v/>
      </c>
      <c r="BW195" s="9" t="str">
        <f t="shared" si="147"/>
        <v/>
      </c>
      <c r="BX195" s="9" t="str">
        <f t="shared" si="148"/>
        <v/>
      </c>
      <c r="BY195" s="9" t="str">
        <f t="shared" si="149"/>
        <v/>
      </c>
      <c r="BZ195" s="9">
        <f t="shared" si="150"/>
        <v>6.8053372876068403</v>
      </c>
      <c r="CA195" s="9">
        <f t="shared" si="151"/>
        <v>12.713887593986737</v>
      </c>
      <c r="CB195" s="9">
        <f t="shared" si="152"/>
        <v>13.407794154687187</v>
      </c>
      <c r="CC195" s="9" t="str">
        <f t="shared" si="153"/>
        <v/>
      </c>
      <c r="CD195" s="9" t="str">
        <f t="shared" si="154"/>
        <v/>
      </c>
      <c r="CE195" s="9" t="str">
        <f t="shared" si="155"/>
        <v/>
      </c>
      <c r="CF195" s="9" t="str">
        <f t="shared" si="156"/>
        <v/>
      </c>
      <c r="CG195" s="9" t="str">
        <f t="shared" si="157"/>
        <v/>
      </c>
      <c r="CH195" s="9" t="str">
        <f t="shared" si="158"/>
        <v/>
      </c>
      <c r="CI195" s="9" t="str">
        <f t="shared" si="159"/>
        <v/>
      </c>
    </row>
    <row r="196" spans="1:95">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row>
    <row r="197" spans="1:95">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row>
    <row r="198" spans="1:95">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row>
    <row r="199" spans="1:95">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row>
    <row r="200" spans="1:95">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07"/>
      <c r="BR200" s="107"/>
      <c r="BS200" s="107"/>
      <c r="BT200" s="107"/>
      <c r="BU200" s="107"/>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row>
    <row r="201" spans="1:95">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7"/>
      <c r="AN201" s="107"/>
      <c r="AO201" s="107"/>
      <c r="AP201" s="107"/>
      <c r="AQ201" s="107"/>
      <c r="AR201" s="107"/>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c r="BU201" s="107"/>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row>
    <row r="202" spans="1:95">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07"/>
      <c r="BR202" s="107"/>
      <c r="BS202" s="107"/>
      <c r="BT202" s="107"/>
      <c r="BU202" s="107"/>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row>
    <row r="203" spans="1:95">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07"/>
      <c r="BR203" s="107"/>
      <c r="BS203" s="107"/>
      <c r="BT203" s="107"/>
      <c r="BU203" s="107"/>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row>
    <row r="204" spans="1:95">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7"/>
      <c r="AM204" s="107"/>
      <c r="AN204" s="107"/>
      <c r="AO204" s="107"/>
      <c r="AP204" s="107"/>
      <c r="AQ204" s="107"/>
      <c r="AR204" s="107"/>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07"/>
      <c r="BR204" s="107"/>
      <c r="BS204" s="107"/>
      <c r="BT204" s="107"/>
      <c r="BU204" s="107"/>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row>
    <row r="205" spans="1:95">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7"/>
      <c r="AM205" s="107"/>
      <c r="AN205" s="107"/>
      <c r="AO205" s="107"/>
      <c r="AP205" s="107"/>
      <c r="AQ205" s="107"/>
      <c r="AR205" s="107"/>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07"/>
      <c r="BR205" s="107"/>
      <c r="BS205" s="107"/>
      <c r="BT205" s="107"/>
      <c r="BU205" s="107"/>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row>
    <row r="206" spans="1:95">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row>
    <row r="207" spans="1:95">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c r="AO207" s="107"/>
      <c r="AP207" s="107"/>
      <c r="AQ207" s="107"/>
      <c r="AR207" s="107"/>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07"/>
      <c r="BR207" s="107"/>
      <c r="BS207" s="107"/>
      <c r="BT207" s="107"/>
      <c r="BU207" s="107"/>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row>
    <row r="208" spans="1:95">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07"/>
      <c r="BR208" s="107"/>
      <c r="BS208" s="107"/>
      <c r="BT208" s="107"/>
      <c r="BU208" s="107"/>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row>
    <row r="209" spans="1:95">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c r="AO209" s="107"/>
      <c r="AP209" s="107"/>
      <c r="AQ209" s="107"/>
      <c r="AR209" s="107"/>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07"/>
      <c r="BR209" s="107"/>
      <c r="BS209" s="107"/>
      <c r="BT209" s="107"/>
      <c r="BU209" s="107"/>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row>
    <row r="210" spans="1:95">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c r="AO210" s="107"/>
      <c r="AP210" s="107"/>
      <c r="AQ210" s="107"/>
      <c r="AR210" s="107"/>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07"/>
      <c r="BR210" s="107"/>
      <c r="BS210" s="107"/>
      <c r="BT210" s="107"/>
      <c r="BU210" s="107"/>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row>
    <row r="211" spans="1:95">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c r="AO211" s="107"/>
      <c r="AP211" s="107"/>
      <c r="AQ211" s="107"/>
      <c r="AR211" s="107"/>
      <c r="AS211" s="107"/>
      <c r="AT211" s="107"/>
      <c r="AU211" s="107"/>
      <c r="AV211" s="107"/>
      <c r="AW211" s="107"/>
      <c r="AX211" s="107"/>
      <c r="AY211" s="107"/>
      <c r="AZ211" s="107"/>
      <c r="BA211" s="107"/>
      <c r="BB211" s="107"/>
      <c r="BC211" s="107"/>
      <c r="BD211" s="107"/>
      <c r="BE211" s="107"/>
      <c r="BF211" s="107"/>
      <c r="BG211" s="107"/>
      <c r="BH211" s="107"/>
      <c r="BI211" s="107"/>
      <c r="BJ211" s="107"/>
      <c r="BK211" s="107"/>
      <c r="BL211" s="107"/>
      <c r="BM211" s="107"/>
      <c r="BN211" s="107"/>
      <c r="BO211" s="107"/>
      <c r="BP211" s="107"/>
      <c r="BQ211" s="107"/>
      <c r="BR211" s="107"/>
      <c r="BS211" s="107"/>
      <c r="BT211" s="107"/>
      <c r="BU211" s="107"/>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row>
    <row r="212" spans="1:95">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107"/>
      <c r="AM212" s="107"/>
      <c r="AN212" s="107"/>
      <c r="AO212" s="107"/>
      <c r="AP212" s="107"/>
      <c r="AQ212" s="107"/>
      <c r="AR212" s="107"/>
      <c r="AS212" s="107"/>
      <c r="AT212" s="107"/>
      <c r="AU212" s="107"/>
      <c r="AV212" s="107"/>
      <c r="AW212" s="107"/>
      <c r="AX212" s="107"/>
      <c r="AY212" s="107"/>
      <c r="AZ212" s="107"/>
      <c r="BA212" s="107"/>
      <c r="BB212" s="107"/>
      <c r="BC212" s="107"/>
      <c r="BD212" s="107"/>
      <c r="BE212" s="107"/>
      <c r="BF212" s="107"/>
      <c r="BG212" s="107"/>
      <c r="BH212" s="107"/>
      <c r="BI212" s="107"/>
      <c r="BJ212" s="107"/>
      <c r="BK212" s="107"/>
      <c r="BL212" s="107"/>
      <c r="BM212" s="107"/>
      <c r="BN212" s="107"/>
      <c r="BO212" s="107"/>
      <c r="BP212" s="107"/>
      <c r="BQ212" s="107"/>
      <c r="BR212" s="107"/>
      <c r="BS212" s="107"/>
      <c r="BT212" s="107"/>
      <c r="BU212" s="107"/>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row>
    <row r="213" spans="1:95">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107"/>
      <c r="AM213" s="107"/>
      <c r="AN213" s="107"/>
      <c r="AO213" s="107"/>
      <c r="AP213" s="107"/>
      <c r="AQ213" s="107"/>
      <c r="AR213" s="107"/>
      <c r="AS213" s="107"/>
      <c r="AT213" s="107"/>
      <c r="AU213" s="107"/>
      <c r="AV213" s="107"/>
      <c r="AW213" s="107"/>
      <c r="AX213" s="107"/>
      <c r="AY213" s="107"/>
      <c r="AZ213" s="107"/>
      <c r="BA213" s="107"/>
      <c r="BB213" s="107"/>
      <c r="BC213" s="107"/>
      <c r="BD213" s="107"/>
      <c r="BE213" s="107"/>
      <c r="BF213" s="107"/>
      <c r="BG213" s="107"/>
      <c r="BH213" s="107"/>
      <c r="BI213" s="107"/>
      <c r="BJ213" s="107"/>
      <c r="BK213" s="107"/>
      <c r="BL213" s="107"/>
      <c r="BM213" s="107"/>
      <c r="BN213" s="107"/>
      <c r="BO213" s="107"/>
      <c r="BP213" s="107"/>
      <c r="BQ213" s="107"/>
      <c r="BR213" s="107"/>
      <c r="BS213" s="107"/>
      <c r="BT213" s="107"/>
      <c r="BU213" s="107"/>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row>
    <row r="214" spans="1:95">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c r="AO214" s="107"/>
      <c r="AP214" s="107"/>
      <c r="AQ214" s="107"/>
      <c r="AR214" s="107"/>
      <c r="AS214" s="107"/>
      <c r="AT214" s="107"/>
      <c r="AU214" s="107"/>
      <c r="AV214" s="107"/>
      <c r="AW214" s="107"/>
      <c r="AX214" s="107"/>
      <c r="AY214" s="107"/>
      <c r="AZ214" s="107"/>
      <c r="BA214" s="107"/>
      <c r="BB214" s="107"/>
      <c r="BC214" s="107"/>
      <c r="BD214" s="107"/>
      <c r="BE214" s="107"/>
      <c r="BF214" s="107"/>
      <c r="BG214" s="107"/>
      <c r="BH214" s="107"/>
      <c r="BI214" s="107"/>
      <c r="BJ214" s="107"/>
      <c r="BK214" s="107"/>
      <c r="BL214" s="107"/>
      <c r="BM214" s="107"/>
      <c r="BN214" s="107"/>
      <c r="BO214" s="107"/>
      <c r="BP214" s="107"/>
      <c r="BQ214" s="107"/>
      <c r="BR214" s="107"/>
      <c r="BS214" s="107"/>
      <c r="BT214" s="107"/>
      <c r="BU214" s="107"/>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row>
    <row r="215" spans="1:95">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107"/>
      <c r="AM215" s="107"/>
      <c r="AN215" s="107"/>
      <c r="AO215" s="107"/>
      <c r="AP215" s="107"/>
      <c r="AQ215" s="107"/>
      <c r="AR215" s="107"/>
      <c r="AS215" s="107"/>
      <c r="AT215" s="107"/>
      <c r="AU215" s="107"/>
      <c r="AV215" s="107"/>
      <c r="AW215" s="107"/>
      <c r="AX215" s="107"/>
      <c r="AY215" s="107"/>
      <c r="AZ215" s="107"/>
      <c r="BA215" s="107"/>
      <c r="BB215" s="107"/>
      <c r="BC215" s="107"/>
      <c r="BD215" s="107"/>
      <c r="BE215" s="107"/>
      <c r="BF215" s="107"/>
      <c r="BG215" s="107"/>
      <c r="BH215" s="107"/>
      <c r="BI215" s="107"/>
      <c r="BJ215" s="107"/>
      <c r="BK215" s="107"/>
      <c r="BL215" s="107"/>
      <c r="BM215" s="107"/>
      <c r="BN215" s="107"/>
      <c r="BO215" s="107"/>
      <c r="BP215" s="107"/>
      <c r="BQ215" s="107"/>
      <c r="BR215" s="107"/>
      <c r="BS215" s="107"/>
      <c r="BT215" s="107"/>
      <c r="BU215" s="107"/>
      <c r="BV215" s="107"/>
      <c r="BW215" s="107"/>
      <c r="BX215" s="107"/>
      <c r="BY215" s="107"/>
      <c r="BZ215" s="107"/>
      <c r="CA215" s="107"/>
      <c r="CB215" s="107"/>
      <c r="CC215" s="107"/>
      <c r="CD215" s="107"/>
      <c r="CE215" s="107"/>
      <c r="CF215" s="107"/>
      <c r="CG215" s="107"/>
      <c r="CH215" s="107"/>
      <c r="CI215" s="107"/>
      <c r="CJ215" s="107"/>
      <c r="CK215" s="107"/>
      <c r="CL215" s="107"/>
      <c r="CM215" s="107"/>
      <c r="CN215" s="107"/>
      <c r="CO215" s="107"/>
      <c r="CP215" s="107"/>
      <c r="CQ215" s="107"/>
    </row>
    <row r="216" spans="1:95">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107"/>
      <c r="AM216" s="107"/>
      <c r="AN216" s="107"/>
      <c r="AO216" s="107"/>
      <c r="AP216" s="107"/>
      <c r="AQ216" s="107"/>
      <c r="AR216" s="107"/>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7"/>
      <c r="BQ216" s="107"/>
      <c r="BR216" s="107"/>
      <c r="BS216" s="107"/>
      <c r="BT216" s="107"/>
      <c r="BU216" s="107"/>
      <c r="BV216" s="107"/>
      <c r="BW216" s="107"/>
      <c r="BX216" s="107"/>
      <c r="BY216" s="107"/>
      <c r="BZ216" s="107"/>
      <c r="CA216" s="107"/>
      <c r="CB216" s="107"/>
      <c r="CC216" s="107"/>
      <c r="CD216" s="107"/>
      <c r="CE216" s="107"/>
      <c r="CF216" s="107"/>
      <c r="CG216" s="107"/>
      <c r="CH216" s="107"/>
      <c r="CI216" s="107"/>
      <c r="CJ216" s="107"/>
      <c r="CK216" s="107"/>
      <c r="CL216" s="107"/>
      <c r="CM216" s="107"/>
      <c r="CN216" s="107"/>
      <c r="CO216" s="107"/>
      <c r="CP216" s="107"/>
      <c r="CQ216" s="107"/>
    </row>
    <row r="217" spans="1:95">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c r="AJ217" s="107"/>
      <c r="AK217" s="107"/>
      <c r="AL217" s="107"/>
      <c r="AM217" s="107"/>
      <c r="AN217" s="107"/>
      <c r="AO217" s="107"/>
      <c r="AP217" s="107"/>
      <c r="AQ217" s="107"/>
      <c r="AR217" s="107"/>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07"/>
      <c r="BR217" s="107"/>
      <c r="BS217" s="107"/>
      <c r="BT217" s="107"/>
      <c r="BU217" s="107"/>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row>
    <row r="218" spans="1:95">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c r="AH218" s="107"/>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07"/>
      <c r="BR218" s="107"/>
      <c r="BS218" s="107"/>
      <c r="BT218" s="107"/>
      <c r="BU218" s="107"/>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row>
    <row r="219" spans="1:95">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07"/>
      <c r="BR219" s="107"/>
      <c r="BS219" s="107"/>
      <c r="BT219" s="107"/>
      <c r="BU219" s="107"/>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row>
    <row r="220" spans="1:95">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c r="AO220" s="107"/>
      <c r="AP220" s="107"/>
      <c r="AQ220" s="107"/>
      <c r="AR220" s="107"/>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07"/>
      <c r="BR220" s="107"/>
      <c r="BS220" s="107"/>
      <c r="BT220" s="107"/>
      <c r="BU220" s="107"/>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row>
    <row r="221" spans="1:95">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c r="AK221" s="107"/>
      <c r="AL221" s="107"/>
      <c r="AM221" s="107"/>
      <c r="AN221" s="107"/>
      <c r="AO221" s="107"/>
      <c r="AP221" s="107"/>
      <c r="AQ221" s="107"/>
      <c r="AR221" s="107"/>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07"/>
      <c r="BR221" s="107"/>
      <c r="BS221" s="107"/>
      <c r="BT221" s="107"/>
      <c r="BU221" s="107"/>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row>
    <row r="222" spans="1:95">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c r="AK222" s="107"/>
      <c r="AL222" s="107"/>
      <c r="AM222" s="107"/>
      <c r="AN222" s="107"/>
      <c r="AO222" s="107"/>
      <c r="AP222" s="107"/>
      <c r="AQ222" s="107"/>
      <c r="AR222" s="107"/>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07"/>
      <c r="BR222" s="107"/>
      <c r="BS222" s="107"/>
      <c r="BT222" s="107"/>
      <c r="BU222" s="107"/>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row>
    <row r="223" spans="1:95">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c r="AI223" s="107"/>
      <c r="AJ223" s="107"/>
      <c r="AK223" s="107"/>
      <c r="AL223" s="107"/>
      <c r="AM223" s="107"/>
      <c r="AN223" s="107"/>
      <c r="AO223" s="107"/>
      <c r="AP223" s="107"/>
      <c r="AQ223" s="107"/>
      <c r="AR223" s="107"/>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07"/>
      <c r="BR223" s="107"/>
      <c r="BS223" s="107"/>
      <c r="BT223" s="107"/>
      <c r="BU223" s="107"/>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row>
    <row r="224" spans="1:95">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c r="AO224" s="107"/>
      <c r="AP224" s="107"/>
      <c r="AQ224" s="107"/>
      <c r="AR224" s="107"/>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07"/>
      <c r="BR224" s="107"/>
      <c r="BS224" s="107"/>
      <c r="BT224" s="107"/>
      <c r="BU224" s="107"/>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row>
    <row r="225" spans="1:95">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c r="AO225" s="107"/>
      <c r="AP225" s="107"/>
      <c r="AQ225" s="107"/>
      <c r="AR225" s="107"/>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07"/>
      <c r="BR225" s="107"/>
      <c r="BS225" s="107"/>
      <c r="BT225" s="107"/>
      <c r="BU225" s="107"/>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row>
    <row r="226" spans="1:95">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c r="AK226" s="107"/>
      <c r="AL226" s="107"/>
      <c r="AM226" s="107"/>
      <c r="AN226" s="107"/>
      <c r="AO226" s="107"/>
      <c r="AP226" s="107"/>
      <c r="AQ226" s="107"/>
      <c r="AR226" s="107"/>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07"/>
      <c r="BR226" s="107"/>
      <c r="BS226" s="107"/>
      <c r="BT226" s="107"/>
      <c r="BU226" s="107"/>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row>
    <row r="227" spans="1:95">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07"/>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07"/>
      <c r="BR227" s="107"/>
      <c r="BS227" s="107"/>
      <c r="BT227" s="107"/>
      <c r="BU227" s="107"/>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row>
    <row r="228" spans="1:95">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c r="AO228" s="107"/>
      <c r="AP228" s="107"/>
      <c r="AQ228" s="107"/>
      <c r="AR228" s="107"/>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07"/>
      <c r="BR228" s="107"/>
      <c r="BS228" s="107"/>
      <c r="BT228" s="107"/>
      <c r="BU228" s="107"/>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row>
    <row r="229" spans="1:95">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07"/>
      <c r="BR229" s="107"/>
      <c r="BS229" s="107"/>
      <c r="BT229" s="107"/>
      <c r="BU229" s="107"/>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row>
    <row r="230" spans="1:95">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07"/>
      <c r="BR230" s="107"/>
      <c r="BS230" s="107"/>
      <c r="BT230" s="107"/>
      <c r="BU230" s="107"/>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row>
    <row r="231" spans="1:95">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c r="AN231" s="107"/>
      <c r="AO231" s="107"/>
      <c r="AP231" s="107"/>
      <c r="AQ231" s="107"/>
      <c r="AR231" s="107"/>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07"/>
      <c r="BR231" s="107"/>
      <c r="BS231" s="107"/>
      <c r="BT231" s="107"/>
      <c r="BU231" s="107"/>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row>
    <row r="232" spans="1:95">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07"/>
      <c r="BR232" s="107"/>
      <c r="BS232" s="107"/>
      <c r="BT232" s="107"/>
      <c r="BU232" s="107"/>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row>
    <row r="233" spans="1:95">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c r="AO233" s="107"/>
      <c r="AP233" s="107"/>
      <c r="AQ233" s="107"/>
      <c r="AR233" s="107"/>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07"/>
      <c r="BR233" s="107"/>
      <c r="BS233" s="107"/>
      <c r="BT233" s="107"/>
      <c r="BU233" s="107"/>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row>
    <row r="234" spans="1:95">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c r="AJ234" s="107"/>
      <c r="AK234" s="107"/>
      <c r="AL234" s="107"/>
      <c r="AM234" s="107"/>
      <c r="AN234" s="107"/>
      <c r="AO234" s="107"/>
      <c r="AP234" s="107"/>
      <c r="AQ234" s="107"/>
      <c r="AR234" s="107"/>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07"/>
      <c r="BR234" s="107"/>
      <c r="BS234" s="107"/>
      <c r="BT234" s="107"/>
      <c r="BU234" s="107"/>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row>
    <row r="235" spans="1:95">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7"/>
      <c r="AM235" s="107"/>
      <c r="AN235" s="107"/>
      <c r="AO235" s="107"/>
      <c r="AP235" s="107"/>
      <c r="AQ235" s="107"/>
      <c r="AR235" s="107"/>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07"/>
      <c r="BR235" s="107"/>
      <c r="BS235" s="107"/>
      <c r="BT235" s="107"/>
      <c r="BU235" s="107"/>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row>
    <row r="236" spans="1:95">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AN236" s="107"/>
      <c r="AO236" s="107"/>
      <c r="AP236" s="107"/>
      <c r="AQ236" s="107"/>
      <c r="AR236" s="107"/>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07"/>
      <c r="BR236" s="107"/>
      <c r="BS236" s="107"/>
      <c r="BT236" s="107"/>
      <c r="BU236" s="107"/>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row>
    <row r="237" spans="1:95">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07"/>
      <c r="BR237" s="107"/>
      <c r="BS237" s="107"/>
      <c r="BT237" s="107"/>
      <c r="BU237" s="107"/>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row>
    <row r="238" spans="1:95">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7"/>
      <c r="AL238" s="107"/>
      <c r="AM238" s="107"/>
      <c r="AN238" s="107"/>
      <c r="AO238" s="107"/>
      <c r="AP238" s="107"/>
      <c r="AQ238" s="107"/>
      <c r="AR238" s="107"/>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07"/>
      <c r="BR238" s="107"/>
      <c r="BS238" s="107"/>
      <c r="BT238" s="107"/>
      <c r="BU238" s="107"/>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row>
    <row r="239" spans="1:95">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7"/>
      <c r="AL239" s="107"/>
      <c r="AM239" s="107"/>
      <c r="AN239" s="107"/>
      <c r="AO239" s="107"/>
      <c r="AP239" s="107"/>
      <c r="AQ239" s="107"/>
      <c r="AR239" s="107"/>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07"/>
      <c r="BR239" s="107"/>
      <c r="BS239" s="107"/>
      <c r="BT239" s="107"/>
      <c r="BU239" s="107"/>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row>
    <row r="240" spans="1:95">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c r="AO240" s="107"/>
      <c r="AP240" s="107"/>
      <c r="AQ240" s="107"/>
      <c r="AR240" s="107"/>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07"/>
      <c r="BR240" s="107"/>
      <c r="BS240" s="107"/>
      <c r="BT240" s="107"/>
      <c r="BU240" s="107"/>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row>
    <row r="241" spans="1:95">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7"/>
      <c r="AL241" s="107"/>
      <c r="AM241" s="107"/>
      <c r="AN241" s="107"/>
      <c r="AO241" s="107"/>
      <c r="AP241" s="107"/>
      <c r="AQ241" s="107"/>
      <c r="AR241" s="107"/>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07"/>
      <c r="BR241" s="107"/>
      <c r="BS241" s="107"/>
      <c r="BT241" s="107"/>
      <c r="BU241" s="107"/>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row>
    <row r="242" spans="1:95">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c r="AO242" s="107"/>
      <c r="AP242" s="107"/>
      <c r="AQ242" s="107"/>
      <c r="AR242" s="107"/>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row>
    <row r="243" spans="1:95">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7"/>
      <c r="AL243" s="107"/>
      <c r="AM243" s="107"/>
      <c r="AN243" s="107"/>
      <c r="AO243" s="107"/>
      <c r="AP243" s="107"/>
      <c r="AQ243" s="107"/>
      <c r="AR243" s="107"/>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07"/>
      <c r="BR243" s="107"/>
      <c r="BS243" s="107"/>
      <c r="BT243" s="107"/>
      <c r="BU243" s="107"/>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row>
    <row r="244" spans="1:95">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7"/>
      <c r="AL244" s="107"/>
      <c r="AM244" s="107"/>
      <c r="AN244" s="107"/>
      <c r="AO244" s="107"/>
      <c r="AP244" s="107"/>
      <c r="AQ244" s="107"/>
      <c r="AR244" s="107"/>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07"/>
      <c r="BR244" s="107"/>
      <c r="BS244" s="107"/>
      <c r="BT244" s="107"/>
      <c r="BU244" s="107"/>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row>
    <row r="245" spans="1:95">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07"/>
      <c r="AN245" s="107"/>
      <c r="AO245" s="107"/>
      <c r="AP245" s="107"/>
      <c r="AQ245" s="107"/>
      <c r="AR245" s="107"/>
      <c r="AS245" s="107"/>
      <c r="AT245" s="107"/>
      <c r="AU245" s="107"/>
      <c r="AV245" s="107"/>
      <c r="AW245" s="107"/>
      <c r="AX245" s="107"/>
      <c r="AY245" s="107"/>
      <c r="AZ245" s="107"/>
      <c r="BA245" s="107"/>
      <c r="BB245" s="107"/>
      <c r="BC245" s="107"/>
      <c r="BD245" s="107"/>
      <c r="BE245" s="107"/>
      <c r="BF245" s="107"/>
      <c r="BG245" s="107"/>
      <c r="BH245" s="107"/>
      <c r="BI245" s="107"/>
      <c r="BJ245" s="107"/>
      <c r="BK245" s="107"/>
      <c r="BL245" s="107"/>
      <c r="BM245" s="107"/>
      <c r="BN245" s="107"/>
      <c r="BO245" s="107"/>
      <c r="BP245" s="107"/>
      <c r="BQ245" s="107"/>
      <c r="BR245" s="107"/>
      <c r="BS245" s="107"/>
      <c r="BT245" s="107"/>
      <c r="BU245" s="107"/>
      <c r="BV245" s="107"/>
      <c r="BW245" s="107"/>
      <c r="BX245" s="107"/>
      <c r="BY245" s="107"/>
      <c r="BZ245" s="107"/>
      <c r="CA245" s="107"/>
      <c r="CB245" s="107"/>
      <c r="CC245" s="107"/>
      <c r="CD245" s="107"/>
      <c r="CE245" s="107"/>
      <c r="CF245" s="107"/>
      <c r="CG245" s="107"/>
      <c r="CH245" s="107"/>
      <c r="CI245" s="107"/>
      <c r="CJ245" s="107"/>
      <c r="CK245" s="107"/>
      <c r="CL245" s="107"/>
      <c r="CM245" s="107"/>
      <c r="CN245" s="107"/>
      <c r="CO245" s="107"/>
      <c r="CP245" s="107"/>
      <c r="CQ245" s="107"/>
    </row>
    <row r="246" spans="1:95">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c r="AO246" s="107"/>
      <c r="AP246" s="107"/>
      <c r="AQ246" s="107"/>
      <c r="AR246" s="107"/>
      <c r="AS246" s="107"/>
      <c r="AT246" s="107"/>
      <c r="AU246" s="107"/>
      <c r="AV246" s="107"/>
      <c r="AW246" s="107"/>
      <c r="AX246" s="107"/>
      <c r="AY246" s="107"/>
      <c r="AZ246" s="107"/>
      <c r="BA246" s="107"/>
      <c r="BB246" s="107"/>
      <c r="BC246" s="107"/>
      <c r="BD246" s="107"/>
      <c r="BE246" s="107"/>
      <c r="BF246" s="107"/>
      <c r="BG246" s="107"/>
      <c r="BH246" s="107"/>
      <c r="BI246" s="107"/>
      <c r="BJ246" s="107"/>
      <c r="BK246" s="107"/>
      <c r="BL246" s="107"/>
      <c r="BM246" s="107"/>
      <c r="BN246" s="107"/>
      <c r="BO246" s="107"/>
      <c r="BP246" s="107"/>
      <c r="BQ246" s="107"/>
      <c r="BR246" s="107"/>
      <c r="BS246" s="107"/>
      <c r="BT246" s="107"/>
      <c r="BU246" s="107"/>
      <c r="BV246" s="107"/>
      <c r="BW246" s="107"/>
      <c r="BX246" s="107"/>
      <c r="BY246" s="107"/>
      <c r="BZ246" s="107"/>
      <c r="CA246" s="107"/>
      <c r="CB246" s="107"/>
      <c r="CC246" s="107"/>
      <c r="CD246" s="107"/>
      <c r="CE246" s="107"/>
      <c r="CF246" s="107"/>
      <c r="CG246" s="107"/>
      <c r="CH246" s="107"/>
      <c r="CI246" s="107"/>
      <c r="CJ246" s="107"/>
      <c r="CK246" s="107"/>
      <c r="CL246" s="107"/>
      <c r="CM246" s="107"/>
      <c r="CN246" s="107"/>
      <c r="CO246" s="107"/>
      <c r="CP246" s="107"/>
      <c r="CQ246" s="107"/>
    </row>
    <row r="247" spans="1:95">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07"/>
      <c r="BR247" s="107"/>
      <c r="BS247" s="107"/>
      <c r="BT247" s="107"/>
      <c r="BU247" s="107"/>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row>
    <row r="248" spans="1:95">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7"/>
      <c r="AY248" s="107"/>
      <c r="AZ248" s="107"/>
      <c r="BA248" s="107"/>
      <c r="BB248" s="107"/>
      <c r="BC248" s="107"/>
      <c r="BD248" s="107"/>
      <c r="BE248" s="107"/>
      <c r="BF248" s="107"/>
      <c r="BG248" s="107"/>
      <c r="BH248" s="107"/>
      <c r="BI248" s="107"/>
      <c r="BJ248" s="107"/>
      <c r="BK248" s="107"/>
      <c r="BL248" s="107"/>
      <c r="BM248" s="107"/>
      <c r="BN248" s="107"/>
      <c r="BO248" s="107"/>
      <c r="BP248" s="107"/>
      <c r="BQ248" s="107"/>
      <c r="BR248" s="107"/>
      <c r="BS248" s="107"/>
      <c r="BT248" s="107"/>
      <c r="BU248" s="107"/>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row>
    <row r="249" spans="1:95">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7"/>
      <c r="AY249" s="107"/>
      <c r="AZ249" s="107"/>
      <c r="BA249" s="107"/>
      <c r="BB249" s="107"/>
      <c r="BC249" s="107"/>
      <c r="BD249" s="107"/>
      <c r="BE249" s="107"/>
      <c r="BF249" s="107"/>
      <c r="BG249" s="107"/>
      <c r="BH249" s="107"/>
      <c r="BI249" s="107"/>
      <c r="BJ249" s="107"/>
      <c r="BK249" s="107"/>
      <c r="BL249" s="107"/>
      <c r="BM249" s="107"/>
      <c r="BN249" s="107"/>
      <c r="BO249" s="107"/>
      <c r="BP249" s="107"/>
      <c r="BQ249" s="107"/>
      <c r="BR249" s="107"/>
      <c r="BS249" s="107"/>
      <c r="BT249" s="107"/>
      <c r="BU249" s="107"/>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row>
    <row r="250" spans="1:95">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07"/>
      <c r="BR250" s="107"/>
      <c r="BS250" s="107"/>
      <c r="BT250" s="107"/>
      <c r="BU250" s="107"/>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row>
    <row r="251" spans="1:95">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7"/>
      <c r="AL251" s="107"/>
      <c r="AM251" s="107"/>
      <c r="AN251" s="107"/>
      <c r="AO251" s="107"/>
      <c r="AP251" s="107"/>
      <c r="AQ251" s="107"/>
      <c r="AR251" s="107"/>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07"/>
      <c r="BR251" s="107"/>
      <c r="BS251" s="107"/>
      <c r="BT251" s="107"/>
      <c r="BU251" s="107"/>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row>
    <row r="252" spans="1:95">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07"/>
      <c r="BR252" s="107"/>
      <c r="BS252" s="107"/>
      <c r="BT252" s="107"/>
      <c r="BU252" s="107"/>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row>
    <row r="253" spans="1:95">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07"/>
      <c r="BR253" s="107"/>
      <c r="BS253" s="107"/>
      <c r="BT253" s="107"/>
      <c r="BU253" s="107"/>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row>
    <row r="254" spans="1:95">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7"/>
      <c r="AL254" s="107"/>
      <c r="AM254" s="107"/>
      <c r="AN254" s="107"/>
      <c r="AO254" s="107"/>
      <c r="AP254" s="107"/>
      <c r="AQ254" s="107"/>
      <c r="AR254" s="107"/>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07"/>
      <c r="BR254" s="107"/>
      <c r="BS254" s="107"/>
      <c r="BT254" s="107"/>
      <c r="BU254" s="107"/>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row>
    <row r="255" spans="1:95">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7"/>
      <c r="AL255" s="107"/>
      <c r="AM255" s="107"/>
      <c r="AN255" s="107"/>
      <c r="AO255" s="107"/>
      <c r="AP255" s="107"/>
      <c r="AQ255" s="107"/>
      <c r="AR255" s="107"/>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07"/>
      <c r="BR255" s="107"/>
      <c r="BS255" s="107"/>
      <c r="BT255" s="107"/>
      <c r="BU255" s="107"/>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row>
    <row r="256" spans="1:95">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107"/>
      <c r="AM256" s="107"/>
      <c r="AN256" s="107"/>
      <c r="AO256" s="107"/>
      <c r="AP256" s="107"/>
      <c r="AQ256" s="107"/>
      <c r="AR256" s="107"/>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07"/>
      <c r="BR256" s="107"/>
      <c r="BS256" s="107"/>
      <c r="BT256" s="107"/>
      <c r="BU256" s="107"/>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row>
    <row r="257" spans="1:95">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07"/>
      <c r="BR257" s="107"/>
      <c r="BS257" s="107"/>
      <c r="BT257" s="107"/>
      <c r="BU257" s="107"/>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row>
    <row r="258" spans="1:95">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L258" s="107"/>
      <c r="AM258" s="107"/>
      <c r="AN258" s="107"/>
      <c r="AO258" s="107"/>
      <c r="AP258" s="107"/>
      <c r="AQ258" s="107"/>
      <c r="AR258" s="107"/>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07"/>
      <c r="BR258" s="107"/>
      <c r="BS258" s="107"/>
      <c r="BT258" s="107"/>
      <c r="BU258" s="107"/>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row>
    <row r="259" spans="1:95">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L259" s="107"/>
      <c r="AM259" s="107"/>
      <c r="AN259" s="107"/>
      <c r="AO259" s="107"/>
      <c r="AP259" s="107"/>
      <c r="AQ259" s="107"/>
      <c r="AR259" s="107"/>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07"/>
      <c r="BR259" s="107"/>
      <c r="BS259" s="107"/>
      <c r="BT259" s="107"/>
      <c r="BU259" s="107"/>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row>
    <row r="260" spans="1:95">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7"/>
      <c r="AL260" s="107"/>
      <c r="AM260" s="107"/>
      <c r="AN260" s="107"/>
      <c r="AO260" s="107"/>
      <c r="AP260" s="107"/>
      <c r="AQ260" s="107"/>
      <c r="AR260" s="107"/>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07"/>
      <c r="BR260" s="107"/>
      <c r="BS260" s="107"/>
      <c r="BT260" s="107"/>
      <c r="BU260" s="107"/>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row>
    <row r="261" spans="1:95">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7"/>
      <c r="AL261" s="107"/>
      <c r="AM261" s="107"/>
      <c r="AN261" s="107"/>
      <c r="AO261" s="107"/>
      <c r="AP261" s="107"/>
      <c r="AQ261" s="107"/>
      <c r="AR261" s="107"/>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07"/>
      <c r="BR261" s="107"/>
      <c r="BS261" s="107"/>
      <c r="BT261" s="107"/>
      <c r="BU261" s="107"/>
      <c r="BV261" s="107"/>
      <c r="BW261" s="107"/>
      <c r="BX261" s="107"/>
      <c r="BY261" s="107"/>
      <c r="BZ261" s="107"/>
      <c r="CA261" s="107"/>
      <c r="CB261" s="107"/>
      <c r="CC261" s="107"/>
      <c r="CD261" s="107"/>
      <c r="CE261" s="107"/>
      <c r="CF261" s="107"/>
      <c r="CG261" s="107"/>
      <c r="CH261" s="107"/>
      <c r="CI261" s="107"/>
      <c r="CJ261" s="107"/>
      <c r="CK261" s="107"/>
      <c r="CL261" s="107"/>
      <c r="CM261" s="107"/>
      <c r="CN261" s="107"/>
      <c r="CO261" s="107"/>
      <c r="CP261" s="107"/>
      <c r="CQ261" s="107"/>
    </row>
    <row r="262" spans="1:95">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7"/>
      <c r="AL262" s="107"/>
      <c r="AM262" s="107"/>
      <c r="AN262" s="107"/>
      <c r="AO262" s="107"/>
      <c r="AP262" s="107"/>
      <c r="AQ262" s="107"/>
      <c r="AR262" s="107"/>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07"/>
      <c r="BR262" s="107"/>
      <c r="BS262" s="107"/>
      <c r="BT262" s="107"/>
      <c r="BU262" s="107"/>
      <c r="BV262" s="107"/>
      <c r="BW262" s="107"/>
      <c r="BX262" s="107"/>
      <c r="BY262" s="107"/>
      <c r="BZ262" s="107"/>
      <c r="CA262" s="107"/>
      <c r="CB262" s="107"/>
      <c r="CC262" s="107"/>
      <c r="CD262" s="107"/>
      <c r="CE262" s="107"/>
      <c r="CF262" s="107"/>
      <c r="CG262" s="107"/>
      <c r="CH262" s="107"/>
      <c r="CI262" s="107"/>
      <c r="CJ262" s="107"/>
      <c r="CK262" s="107"/>
      <c r="CL262" s="107"/>
      <c r="CM262" s="107"/>
      <c r="CN262" s="107"/>
      <c r="CO262" s="107"/>
      <c r="CP262" s="107"/>
      <c r="CQ262" s="107"/>
    </row>
    <row r="263" spans="1:95">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7"/>
      <c r="AL263" s="107"/>
      <c r="AM263" s="107"/>
      <c r="AN263" s="107"/>
      <c r="AO263" s="107"/>
      <c r="AP263" s="107"/>
      <c r="AQ263" s="107"/>
      <c r="AR263" s="107"/>
      <c r="AS263" s="107"/>
      <c r="AT263" s="107"/>
      <c r="AU263" s="107"/>
      <c r="AV263" s="107"/>
      <c r="AW263" s="107"/>
      <c r="AX263" s="107"/>
      <c r="AY263" s="107"/>
      <c r="AZ263" s="107"/>
      <c r="BA263" s="107"/>
      <c r="BB263" s="107"/>
      <c r="BC263" s="107"/>
      <c r="BD263" s="107"/>
      <c r="BE263" s="107"/>
      <c r="BF263" s="107"/>
      <c r="BG263" s="107"/>
      <c r="BH263" s="107"/>
      <c r="BI263" s="107"/>
      <c r="BJ263" s="107"/>
      <c r="BK263" s="107"/>
      <c r="BL263" s="107"/>
      <c r="BM263" s="107"/>
      <c r="BN263" s="107"/>
      <c r="BO263" s="107"/>
      <c r="BP263" s="107"/>
      <c r="BQ263" s="107"/>
      <c r="BR263" s="107"/>
      <c r="BS263" s="107"/>
      <c r="BT263" s="107"/>
      <c r="BU263" s="107"/>
      <c r="BV263" s="107"/>
      <c r="BW263" s="107"/>
      <c r="BX263" s="107"/>
      <c r="BY263" s="107"/>
      <c r="BZ263" s="107"/>
      <c r="CA263" s="107"/>
      <c r="CB263" s="107"/>
      <c r="CC263" s="107"/>
      <c r="CD263" s="107"/>
      <c r="CE263" s="107"/>
      <c r="CF263" s="107"/>
      <c r="CG263" s="107"/>
      <c r="CH263" s="107"/>
      <c r="CI263" s="107"/>
      <c r="CJ263" s="107"/>
      <c r="CK263" s="107"/>
      <c r="CL263" s="107"/>
      <c r="CM263" s="107"/>
      <c r="CN263" s="107"/>
      <c r="CO263" s="107"/>
      <c r="CP263" s="107"/>
      <c r="CQ263" s="107"/>
    </row>
    <row r="264" spans="1:95">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7"/>
      <c r="AL264" s="107"/>
      <c r="AM264" s="107"/>
      <c r="AN264" s="107"/>
      <c r="AO264" s="107"/>
      <c r="AP264" s="107"/>
      <c r="AQ264" s="107"/>
      <c r="AR264" s="107"/>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07"/>
      <c r="BR264" s="107"/>
      <c r="BS264" s="107"/>
      <c r="BT264" s="107"/>
      <c r="BU264" s="107"/>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row>
    <row r="265" spans="1:95">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7"/>
      <c r="AL265" s="107"/>
      <c r="AM265" s="107"/>
      <c r="AN265" s="107"/>
      <c r="AO265" s="107"/>
      <c r="AP265" s="107"/>
      <c r="AQ265" s="107"/>
      <c r="AR265" s="107"/>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07"/>
      <c r="BR265" s="107"/>
      <c r="BS265" s="107"/>
      <c r="BT265" s="107"/>
      <c r="BU265" s="107"/>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row>
    <row r="266" spans="1:95">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07"/>
      <c r="BR266" s="107"/>
      <c r="BS266" s="107"/>
      <c r="BT266" s="107"/>
      <c r="BU266" s="107"/>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row>
    <row r="267" spans="1:95">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c r="AH267" s="107"/>
      <c r="AI267" s="107"/>
      <c r="AJ267" s="107"/>
      <c r="AK267" s="107"/>
      <c r="AL267" s="107"/>
      <c r="AM267" s="107"/>
      <c r="AN267" s="107"/>
      <c r="AO267" s="107"/>
      <c r="AP267" s="107"/>
      <c r="AQ267" s="107"/>
      <c r="AR267" s="107"/>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row>
    <row r="268" spans="1:95">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07"/>
      <c r="BR268" s="107"/>
      <c r="BS268" s="107"/>
      <c r="BT268" s="107"/>
      <c r="BU268" s="107"/>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row>
    <row r="269" spans="1:95">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07"/>
      <c r="BR269" s="107"/>
      <c r="BS269" s="107"/>
      <c r="BT269" s="107"/>
      <c r="BU269" s="107"/>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row>
    <row r="270" spans="1:95">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row>
    <row r="271" spans="1:95">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7"/>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07"/>
      <c r="BR271" s="107"/>
      <c r="BS271" s="107"/>
      <c r="BT271" s="107"/>
      <c r="BU271" s="107"/>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row>
    <row r="272" spans="1:95">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c r="AO272" s="107"/>
      <c r="AP272" s="107"/>
      <c r="AQ272" s="107"/>
      <c r="AR272" s="107"/>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07"/>
      <c r="BN272" s="107"/>
      <c r="BO272" s="107"/>
      <c r="BP272" s="107"/>
      <c r="BQ272" s="107"/>
      <c r="BR272" s="107"/>
      <c r="BS272" s="107"/>
      <c r="BT272" s="107"/>
      <c r="BU272" s="107"/>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row>
    <row r="273" spans="1:95">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7"/>
      <c r="AL273" s="107"/>
      <c r="AM273" s="107"/>
      <c r="AN273" s="107"/>
      <c r="AO273" s="107"/>
      <c r="AP273" s="107"/>
      <c r="AQ273" s="107"/>
      <c r="AR273" s="107"/>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07"/>
      <c r="BR273" s="107"/>
      <c r="BS273" s="107"/>
      <c r="BT273" s="107"/>
      <c r="BU273" s="107"/>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row>
    <row r="274" spans="1:95">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AN274" s="107"/>
      <c r="AO274" s="107"/>
      <c r="AP274" s="107"/>
      <c r="AQ274" s="107"/>
      <c r="AR274" s="107"/>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7"/>
      <c r="BN274" s="107"/>
      <c r="BO274" s="107"/>
      <c r="BP274" s="107"/>
      <c r="BQ274" s="107"/>
      <c r="BR274" s="107"/>
      <c r="BS274" s="107"/>
      <c r="BT274" s="107"/>
      <c r="BU274" s="107"/>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row>
    <row r="275" spans="1:95">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AN275" s="107"/>
      <c r="AO275" s="107"/>
      <c r="AP275" s="107"/>
      <c r="AQ275" s="107"/>
      <c r="AR275" s="107"/>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07"/>
      <c r="BR275" s="107"/>
      <c r="BS275" s="107"/>
      <c r="BT275" s="107"/>
      <c r="BU275" s="107"/>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row>
    <row r="276" spans="1:95">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107"/>
      <c r="AM276" s="107"/>
      <c r="AN276" s="107"/>
      <c r="AO276" s="107"/>
      <c r="AP276" s="107"/>
      <c r="AQ276" s="107"/>
      <c r="AR276" s="107"/>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07"/>
      <c r="BN276" s="107"/>
      <c r="BO276" s="107"/>
      <c r="BP276" s="107"/>
      <c r="BQ276" s="107"/>
      <c r="BR276" s="107"/>
      <c r="BS276" s="107"/>
      <c r="BT276" s="107"/>
      <c r="BU276" s="107"/>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row>
    <row r="277" spans="1:95">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7"/>
      <c r="AL277" s="107"/>
      <c r="AM277" s="107"/>
      <c r="AN277" s="107"/>
      <c r="AO277" s="107"/>
      <c r="AP277" s="107"/>
      <c r="AQ277" s="107"/>
      <c r="AR277" s="107"/>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07"/>
      <c r="BR277" s="107"/>
      <c r="BS277" s="107"/>
      <c r="BT277" s="107"/>
      <c r="BU277" s="107"/>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row>
    <row r="278" spans="1:95">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107"/>
      <c r="AM278" s="107"/>
      <c r="AN278" s="107"/>
      <c r="AO278" s="107"/>
      <c r="AP278" s="107"/>
      <c r="AQ278" s="107"/>
      <c r="AR278" s="107"/>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07"/>
      <c r="BR278" s="107"/>
      <c r="BS278" s="107"/>
      <c r="BT278" s="107"/>
      <c r="BU278" s="107"/>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row>
    <row r="279" spans="1:95">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107"/>
      <c r="AM279" s="107"/>
      <c r="AN279" s="107"/>
      <c r="AO279" s="107"/>
      <c r="AP279" s="107"/>
      <c r="AQ279" s="107"/>
      <c r="AR279" s="107"/>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07"/>
      <c r="BN279" s="107"/>
      <c r="BO279" s="107"/>
      <c r="BP279" s="107"/>
      <c r="BQ279" s="107"/>
      <c r="BR279" s="107"/>
      <c r="BS279" s="107"/>
      <c r="BT279" s="107"/>
      <c r="BU279" s="107"/>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row>
    <row r="280" spans="1:95">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07"/>
      <c r="BR280" s="107"/>
      <c r="BS280" s="107"/>
      <c r="BT280" s="107"/>
      <c r="BU280" s="107"/>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row>
    <row r="281" spans="1:95">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07"/>
      <c r="BR281" s="107"/>
      <c r="BS281" s="107"/>
      <c r="BT281" s="107"/>
      <c r="BU281" s="107"/>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row>
    <row r="282" spans="1:95">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07"/>
      <c r="BR282" s="107"/>
      <c r="BS282" s="107"/>
      <c r="BT282" s="107"/>
      <c r="BU282" s="107"/>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row>
    <row r="283" spans="1:95">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07"/>
      <c r="BR283" s="107"/>
      <c r="BS283" s="107"/>
      <c r="BT283" s="107"/>
      <c r="BU283" s="107"/>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row>
    <row r="284" spans="1:95">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07"/>
      <c r="BR284" s="107"/>
      <c r="BS284" s="107"/>
      <c r="BT284" s="107"/>
      <c r="BU284" s="107"/>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row>
    <row r="285" spans="1:95">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07"/>
      <c r="BR285" s="107"/>
      <c r="BS285" s="107"/>
      <c r="BT285" s="107"/>
      <c r="BU285" s="107"/>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row>
    <row r="286" spans="1:95">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07"/>
      <c r="BR286" s="107"/>
      <c r="BS286" s="107"/>
      <c r="BT286" s="107"/>
      <c r="BU286" s="107"/>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row>
    <row r="287" spans="1:95">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07"/>
      <c r="BR287" s="107"/>
      <c r="BS287" s="107"/>
      <c r="BT287" s="107"/>
      <c r="BU287" s="107"/>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row>
    <row r="288" spans="1:95">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07"/>
      <c r="BR288" s="107"/>
      <c r="BS288" s="107"/>
      <c r="BT288" s="107"/>
      <c r="BU288" s="107"/>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row>
    <row r="289" spans="1:95">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07"/>
      <c r="BR289" s="107"/>
      <c r="BS289" s="107"/>
      <c r="BT289" s="107"/>
      <c r="BU289" s="107"/>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row>
    <row r="290" spans="1:95">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07"/>
      <c r="BR290" s="107"/>
      <c r="BS290" s="107"/>
      <c r="BT290" s="107"/>
      <c r="BU290" s="107"/>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row>
    <row r="291" spans="1:95">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07"/>
      <c r="BR291" s="107"/>
      <c r="BS291" s="107"/>
      <c r="BT291" s="107"/>
      <c r="BU291" s="107"/>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row>
    <row r="292" spans="1:95">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07"/>
      <c r="BR292" s="107"/>
      <c r="BS292" s="107"/>
      <c r="BT292" s="107"/>
      <c r="BU292" s="107"/>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row>
    <row r="293" spans="1:95">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07"/>
      <c r="BR293" s="107"/>
      <c r="BS293" s="107"/>
      <c r="BT293" s="107"/>
      <c r="BU293" s="107"/>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row>
    <row r="294" spans="1:95">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7"/>
      <c r="BQ294" s="107"/>
      <c r="BR294" s="107"/>
      <c r="BS294" s="107"/>
      <c r="BT294" s="107"/>
      <c r="BU294" s="107"/>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row>
    <row r="295" spans="1:95">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7"/>
      <c r="BQ295" s="107"/>
      <c r="BR295" s="107"/>
      <c r="BS295" s="107"/>
      <c r="BT295" s="107"/>
      <c r="BU295" s="107"/>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row>
    <row r="296" spans="1:95">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7"/>
      <c r="BQ296" s="107"/>
      <c r="BR296" s="107"/>
      <c r="BS296" s="107"/>
      <c r="BT296" s="107"/>
      <c r="BU296" s="107"/>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row>
    <row r="297" spans="1:95">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c r="AN297" s="107"/>
      <c r="AO297" s="107"/>
      <c r="AP297" s="107"/>
      <c r="AQ297" s="107"/>
      <c r="AR297" s="107"/>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7"/>
      <c r="BQ297" s="107"/>
      <c r="BR297" s="107"/>
      <c r="BS297" s="107"/>
      <c r="BT297" s="107"/>
      <c r="BU297" s="107"/>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row>
    <row r="298" spans="1:95">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c r="AO298" s="107"/>
      <c r="AP298" s="107"/>
      <c r="AQ298" s="107"/>
      <c r="AR298" s="107"/>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07"/>
      <c r="BR298" s="107"/>
      <c r="BS298" s="107"/>
      <c r="BT298" s="107"/>
      <c r="BU298" s="107"/>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row>
    <row r="299" spans="1:95">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07"/>
      <c r="BR299" s="107"/>
      <c r="BS299" s="107"/>
      <c r="BT299" s="107"/>
      <c r="BU299" s="107"/>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row>
    <row r="300" spans="1:95">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7"/>
      <c r="AB300" s="107"/>
      <c r="AC300" s="107"/>
      <c r="AD300" s="107"/>
      <c r="AE300" s="107"/>
      <c r="AF300" s="107"/>
      <c r="AG300" s="107"/>
      <c r="AH300" s="107"/>
      <c r="AI300" s="107"/>
      <c r="AJ300" s="107"/>
      <c r="AK300" s="107"/>
      <c r="AL300" s="107"/>
      <c r="AM300" s="107"/>
      <c r="AN300" s="107"/>
      <c r="AO300" s="107"/>
      <c r="AP300" s="107"/>
      <c r="AQ300" s="107"/>
      <c r="AR300" s="107"/>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07"/>
      <c r="BR300" s="107"/>
      <c r="BS300" s="107"/>
      <c r="BT300" s="107"/>
      <c r="BU300" s="107"/>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row>
    <row r="301" spans="1:95">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c r="AA301" s="107"/>
      <c r="AB301" s="107"/>
      <c r="AC301" s="107"/>
      <c r="AD301" s="107"/>
      <c r="AE301" s="107"/>
      <c r="AF301" s="107"/>
      <c r="AG301" s="107"/>
      <c r="AH301" s="107"/>
      <c r="AI301" s="107"/>
      <c r="AJ301" s="107"/>
      <c r="AK301" s="107"/>
      <c r="AL301" s="107"/>
      <c r="AM301" s="107"/>
      <c r="AN301" s="107"/>
      <c r="AO301" s="107"/>
      <c r="AP301" s="107"/>
      <c r="AQ301" s="107"/>
      <c r="AR301" s="107"/>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07"/>
      <c r="BN301" s="107"/>
      <c r="BO301" s="107"/>
      <c r="BP301" s="107"/>
      <c r="BQ301" s="107"/>
      <c r="BR301" s="107"/>
      <c r="BS301" s="107"/>
      <c r="BT301" s="107"/>
      <c r="BU301" s="107"/>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row>
    <row r="302" spans="1:95">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7"/>
      <c r="AL302" s="107"/>
      <c r="AM302" s="107"/>
      <c r="AN302" s="107"/>
      <c r="AO302" s="107"/>
      <c r="AP302" s="107"/>
      <c r="AQ302" s="107"/>
      <c r="AR302" s="107"/>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07"/>
      <c r="BN302" s="107"/>
      <c r="BO302" s="107"/>
      <c r="BP302" s="107"/>
      <c r="BQ302" s="107"/>
      <c r="BR302" s="107"/>
      <c r="BS302" s="107"/>
      <c r="BT302" s="107"/>
      <c r="BU302" s="107"/>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row>
    <row r="303" spans="1:95">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7"/>
      <c r="AL303" s="107"/>
      <c r="AM303" s="107"/>
      <c r="AN303" s="107"/>
      <c r="AO303" s="107"/>
      <c r="AP303" s="107"/>
      <c r="AQ303" s="107"/>
      <c r="AR303" s="107"/>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07"/>
      <c r="BN303" s="107"/>
      <c r="BO303" s="107"/>
      <c r="BP303" s="107"/>
      <c r="BQ303" s="107"/>
      <c r="BR303" s="107"/>
      <c r="BS303" s="107"/>
      <c r="BT303" s="107"/>
      <c r="BU303" s="107"/>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row>
    <row r="304" spans="1:95">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AN304" s="107"/>
      <c r="AO304" s="107"/>
      <c r="AP304" s="107"/>
      <c r="AQ304" s="107"/>
      <c r="AR304" s="107"/>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07"/>
      <c r="BR304" s="107"/>
      <c r="BS304" s="107"/>
      <c r="BT304" s="107"/>
      <c r="BU304" s="107"/>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row>
    <row r="305" spans="1:95">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07"/>
      <c r="BR305" s="107"/>
      <c r="BS305" s="107"/>
      <c r="BT305" s="107"/>
      <c r="BU305" s="107"/>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row>
    <row r="306" spans="1:95">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c r="AN306" s="107"/>
      <c r="AO306" s="107"/>
      <c r="AP306" s="107"/>
      <c r="AQ306" s="107"/>
      <c r="AR306" s="107"/>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07"/>
      <c r="BR306" s="107"/>
      <c r="BS306" s="107"/>
      <c r="BT306" s="107"/>
      <c r="BU306" s="107"/>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row>
    <row r="307" spans="1:95">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07"/>
      <c r="BR307" s="107"/>
      <c r="BS307" s="107"/>
      <c r="BT307" s="107"/>
      <c r="BU307" s="107"/>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row>
    <row r="308" spans="1:95">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07"/>
      <c r="BR308" s="107"/>
      <c r="BS308" s="107"/>
      <c r="BT308" s="107"/>
      <c r="BU308" s="107"/>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row>
    <row r="309" spans="1:95">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07"/>
      <c r="BR309" s="107"/>
      <c r="BS309" s="107"/>
      <c r="BT309" s="107"/>
      <c r="BU309" s="107"/>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row>
    <row r="310" spans="1:95">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07"/>
      <c r="BR310" s="107"/>
      <c r="BS310" s="107"/>
      <c r="BT310" s="107"/>
      <c r="BU310" s="107"/>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row>
    <row r="311" spans="1:95">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7"/>
      <c r="AL311" s="107"/>
      <c r="AM311" s="107"/>
      <c r="AN311" s="107"/>
      <c r="AO311" s="107"/>
      <c r="AP311" s="107"/>
      <c r="AQ311" s="107"/>
      <c r="AR311" s="107"/>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07"/>
      <c r="BN311" s="107"/>
      <c r="BO311" s="107"/>
      <c r="BP311" s="107"/>
      <c r="BQ311" s="107"/>
      <c r="BR311" s="107"/>
      <c r="BS311" s="107"/>
      <c r="BT311" s="107"/>
      <c r="BU311" s="107"/>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row>
    <row r="312" spans="1:95">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7"/>
      <c r="AL312" s="107"/>
      <c r="AM312" s="107"/>
      <c r="AN312" s="107"/>
      <c r="AO312" s="107"/>
      <c r="AP312" s="107"/>
      <c r="AQ312" s="107"/>
      <c r="AR312" s="107"/>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07"/>
      <c r="BN312" s="107"/>
      <c r="BO312" s="107"/>
      <c r="BP312" s="107"/>
      <c r="BQ312" s="107"/>
      <c r="BR312" s="107"/>
      <c r="BS312" s="107"/>
      <c r="BT312" s="107"/>
      <c r="BU312" s="107"/>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row>
    <row r="313" spans="1:95">
      <c r="A313" s="107"/>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7"/>
      <c r="AL313" s="107"/>
      <c r="AM313" s="107"/>
      <c r="AN313" s="107"/>
      <c r="AO313" s="107"/>
      <c r="AP313" s="107"/>
      <c r="AQ313" s="107"/>
      <c r="AR313" s="107"/>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07"/>
      <c r="BN313" s="107"/>
      <c r="BO313" s="107"/>
      <c r="BP313" s="107"/>
      <c r="BQ313" s="107"/>
      <c r="BR313" s="107"/>
      <c r="BS313" s="107"/>
      <c r="BT313" s="107"/>
      <c r="BU313" s="107"/>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row>
    <row r="314" spans="1:95">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07"/>
      <c r="BR314" s="107"/>
      <c r="BS314" s="107"/>
      <c r="BT314" s="107"/>
      <c r="BU314" s="107"/>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row>
    <row r="315" spans="1:95">
      <c r="A315" s="107"/>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7"/>
      <c r="AL315" s="107"/>
      <c r="AM315" s="107"/>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07"/>
      <c r="BR315" s="107"/>
      <c r="BS315" s="107"/>
      <c r="BT315" s="107"/>
      <c r="BU315" s="107"/>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row>
    <row r="316" spans="1:95">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7"/>
      <c r="AL316" s="107"/>
      <c r="AM316" s="107"/>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07"/>
      <c r="BR316" s="107"/>
      <c r="BS316" s="107"/>
      <c r="BT316" s="107"/>
      <c r="BU316" s="107"/>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row>
    <row r="317" spans="1:95">
      <c r="A317" s="107"/>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7"/>
      <c r="AL317" s="107"/>
      <c r="AM317" s="107"/>
      <c r="AN317" s="107"/>
      <c r="AO317" s="107"/>
      <c r="AP317" s="107"/>
      <c r="AQ317" s="107"/>
      <c r="AR317" s="107"/>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07"/>
      <c r="BR317" s="107"/>
      <c r="BS317" s="107"/>
      <c r="BT317" s="107"/>
      <c r="BU317" s="107"/>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row>
    <row r="318" spans="1:95">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7"/>
      <c r="AL318" s="107"/>
      <c r="AM318" s="107"/>
      <c r="AN318" s="107"/>
      <c r="AO318" s="107"/>
      <c r="AP318" s="107"/>
      <c r="AQ318" s="107"/>
      <c r="AR318" s="107"/>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07"/>
      <c r="BR318" s="107"/>
      <c r="BS318" s="107"/>
      <c r="BT318" s="107"/>
      <c r="BU318" s="107"/>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row>
    <row r="319" spans="1:95">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7"/>
      <c r="AL319" s="107"/>
      <c r="AM319" s="107"/>
      <c r="AN319" s="107"/>
      <c r="AO319" s="107"/>
      <c r="AP319" s="107"/>
      <c r="AQ319" s="107"/>
      <c r="AR319" s="107"/>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07"/>
      <c r="BR319" s="107"/>
      <c r="BS319" s="107"/>
      <c r="BT319" s="107"/>
      <c r="BU319" s="107"/>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row>
    <row r="320" spans="1:95">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7"/>
      <c r="AL320" s="107"/>
      <c r="AM320" s="107"/>
      <c r="AN320" s="107"/>
      <c r="AO320" s="107"/>
      <c r="AP320" s="107"/>
      <c r="AQ320" s="107"/>
      <c r="AR320" s="107"/>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07"/>
      <c r="BR320" s="107"/>
      <c r="BS320" s="107"/>
      <c r="BT320" s="107"/>
      <c r="BU320" s="107"/>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row>
    <row r="321" spans="1:95">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07"/>
      <c r="BR321" s="107"/>
      <c r="BS321" s="107"/>
      <c r="BT321" s="107"/>
      <c r="BU321" s="107"/>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row>
    <row r="322" spans="1:95">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c r="AO322" s="107"/>
      <c r="AP322" s="107"/>
      <c r="AQ322" s="107"/>
      <c r="AR322" s="107"/>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07"/>
      <c r="BR322" s="107"/>
      <c r="BS322" s="107"/>
      <c r="BT322" s="107"/>
      <c r="BU322" s="107"/>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row>
    <row r="323" spans="1:95">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07"/>
      <c r="BR323" s="107"/>
      <c r="BS323" s="107"/>
      <c r="BT323" s="107"/>
      <c r="BU323" s="107"/>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row>
    <row r="324" spans="1:95">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7"/>
      <c r="AL324" s="107"/>
      <c r="AM324" s="107"/>
      <c r="AN324" s="107"/>
      <c r="AO324" s="107"/>
      <c r="AP324" s="107"/>
      <c r="AQ324" s="107"/>
      <c r="AR324" s="107"/>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07"/>
      <c r="BR324" s="107"/>
      <c r="BS324" s="107"/>
      <c r="BT324" s="107"/>
      <c r="BU324" s="107"/>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row>
    <row r="325" spans="1:95">
      <c r="A325" s="107"/>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7"/>
      <c r="AL325" s="107"/>
      <c r="AM325" s="107"/>
      <c r="AN325" s="107"/>
      <c r="AO325" s="107"/>
      <c r="AP325" s="107"/>
      <c r="AQ325" s="107"/>
      <c r="AR325" s="107"/>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07"/>
      <c r="BN325" s="107"/>
      <c r="BO325" s="107"/>
      <c r="BP325" s="107"/>
      <c r="BQ325" s="107"/>
      <c r="BR325" s="107"/>
      <c r="BS325" s="107"/>
      <c r="BT325" s="107"/>
      <c r="BU325" s="107"/>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row>
    <row r="326" spans="1:95">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7"/>
      <c r="AL326" s="107"/>
      <c r="AM326" s="107"/>
      <c r="AN326" s="107"/>
      <c r="AO326" s="107"/>
      <c r="AP326" s="107"/>
      <c r="AQ326" s="107"/>
      <c r="AR326" s="107"/>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07"/>
      <c r="BN326" s="107"/>
      <c r="BO326" s="107"/>
      <c r="BP326" s="107"/>
      <c r="BQ326" s="107"/>
      <c r="BR326" s="107"/>
      <c r="BS326" s="107"/>
      <c r="BT326" s="107"/>
      <c r="BU326" s="107"/>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row>
    <row r="327" spans="1:95">
      <c r="A327" s="107"/>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7"/>
      <c r="AL327" s="107"/>
      <c r="AM327" s="107"/>
      <c r="AN327" s="107"/>
      <c r="AO327" s="107"/>
      <c r="AP327" s="107"/>
      <c r="AQ327" s="107"/>
      <c r="AR327" s="107"/>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07"/>
      <c r="BN327" s="107"/>
      <c r="BO327" s="107"/>
      <c r="BP327" s="107"/>
      <c r="BQ327" s="107"/>
      <c r="BR327" s="107"/>
      <c r="BS327" s="107"/>
      <c r="BT327" s="107"/>
      <c r="BU327" s="107"/>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row>
    <row r="328" spans="1:95">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7"/>
      <c r="AL328" s="107"/>
      <c r="AM328" s="107"/>
      <c r="AN328" s="107"/>
      <c r="AO328" s="107"/>
      <c r="AP328" s="107"/>
      <c r="AQ328" s="107"/>
      <c r="AR328" s="107"/>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07"/>
      <c r="BN328" s="107"/>
      <c r="BO328" s="107"/>
      <c r="BP328" s="107"/>
      <c r="BQ328" s="107"/>
      <c r="BR328" s="107"/>
      <c r="BS328" s="107"/>
      <c r="BT328" s="107"/>
      <c r="BU328" s="107"/>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row>
    <row r="329" spans="1:95">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07"/>
      <c r="BR329" s="107"/>
      <c r="BS329" s="107"/>
      <c r="BT329" s="107"/>
      <c r="BU329" s="107"/>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row>
    <row r="330" spans="1:95">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7"/>
      <c r="AN330" s="107"/>
      <c r="AO330" s="107"/>
      <c r="AP330" s="107"/>
      <c r="AQ330" s="107"/>
      <c r="AR330" s="107"/>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07"/>
      <c r="BN330" s="107"/>
      <c r="BO330" s="107"/>
      <c r="BP330" s="107"/>
      <c r="BQ330" s="107"/>
      <c r="BR330" s="107"/>
      <c r="BS330" s="107"/>
      <c r="BT330" s="107"/>
      <c r="BU330" s="107"/>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row>
    <row r="331" spans="1:95">
      <c r="A331" s="107"/>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7"/>
      <c r="AL331" s="107"/>
      <c r="AM331" s="107"/>
      <c r="AN331" s="107"/>
      <c r="AO331" s="107"/>
      <c r="AP331" s="107"/>
      <c r="AQ331" s="107"/>
      <c r="AR331" s="107"/>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07"/>
      <c r="BN331" s="107"/>
      <c r="BO331" s="107"/>
      <c r="BP331" s="107"/>
      <c r="BQ331" s="107"/>
      <c r="BR331" s="107"/>
      <c r="BS331" s="107"/>
      <c r="BT331" s="107"/>
      <c r="BU331" s="107"/>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row>
    <row r="332" spans="1:95">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c r="AA332" s="107"/>
      <c r="AB332" s="107"/>
      <c r="AC332" s="107"/>
      <c r="AD332" s="107"/>
      <c r="AE332" s="107"/>
      <c r="AF332" s="107"/>
      <c r="AG332" s="107"/>
      <c r="AH332" s="107"/>
      <c r="AI332" s="107"/>
      <c r="AJ332" s="107"/>
      <c r="AK332" s="107"/>
      <c r="AL332" s="107"/>
      <c r="AM332" s="107"/>
      <c r="AN332" s="107"/>
      <c r="AO332" s="107"/>
      <c r="AP332" s="107"/>
      <c r="AQ332" s="107"/>
      <c r="AR332" s="107"/>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07"/>
      <c r="BN332" s="107"/>
      <c r="BO332" s="107"/>
      <c r="BP332" s="107"/>
      <c r="BQ332" s="107"/>
      <c r="BR332" s="107"/>
      <c r="BS332" s="107"/>
      <c r="BT332" s="107"/>
      <c r="BU332" s="107"/>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row>
    <row r="333" spans="1:95">
      <c r="A333" s="107"/>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c r="AA333" s="107"/>
      <c r="AB333" s="107"/>
      <c r="AC333" s="107"/>
      <c r="AD333" s="107"/>
      <c r="AE333" s="107"/>
      <c r="AF333" s="107"/>
      <c r="AG333" s="107"/>
      <c r="AH333" s="107"/>
      <c r="AI333" s="107"/>
      <c r="AJ333" s="107"/>
      <c r="AK333" s="107"/>
      <c r="AL333" s="107"/>
      <c r="AM333" s="107"/>
      <c r="AN333" s="107"/>
      <c r="AO333" s="107"/>
      <c r="AP333" s="107"/>
      <c r="AQ333" s="107"/>
      <c r="AR333" s="107"/>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07"/>
      <c r="BN333" s="107"/>
      <c r="BO333" s="107"/>
      <c r="BP333" s="107"/>
      <c r="BQ333" s="107"/>
      <c r="BR333" s="107"/>
      <c r="BS333" s="107"/>
      <c r="BT333" s="107"/>
      <c r="BU333" s="107"/>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row>
    <row r="334" spans="1:95">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c r="AA334" s="107"/>
      <c r="AB334" s="107"/>
      <c r="AC334" s="107"/>
      <c r="AD334" s="107"/>
      <c r="AE334" s="107"/>
      <c r="AF334" s="107"/>
      <c r="AG334" s="107"/>
      <c r="AH334" s="107"/>
      <c r="AI334" s="107"/>
      <c r="AJ334" s="107"/>
      <c r="AK334" s="107"/>
      <c r="AL334" s="107"/>
      <c r="AM334" s="107"/>
      <c r="AN334" s="107"/>
      <c r="AO334" s="107"/>
      <c r="AP334" s="107"/>
      <c r="AQ334" s="107"/>
      <c r="AR334" s="107"/>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07"/>
      <c r="BN334" s="107"/>
      <c r="BO334" s="107"/>
      <c r="BP334" s="107"/>
      <c r="BQ334" s="107"/>
      <c r="BR334" s="107"/>
      <c r="BS334" s="107"/>
      <c r="BT334" s="107"/>
      <c r="BU334" s="107"/>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row>
    <row r="335" spans="1:95">
      <c r="A335" s="107"/>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7"/>
      <c r="AL335" s="107"/>
      <c r="AM335" s="107"/>
      <c r="AN335" s="107"/>
      <c r="AO335" s="107"/>
      <c r="AP335" s="107"/>
      <c r="AQ335" s="107"/>
      <c r="AR335" s="107"/>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07"/>
      <c r="BN335" s="107"/>
      <c r="BO335" s="107"/>
      <c r="BP335" s="107"/>
      <c r="BQ335" s="107"/>
      <c r="BR335" s="107"/>
      <c r="BS335" s="107"/>
      <c r="BT335" s="107"/>
      <c r="BU335" s="107"/>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row>
    <row r="336" spans="1:95">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7"/>
      <c r="AL336" s="107"/>
      <c r="AM336" s="107"/>
      <c r="AN336" s="107"/>
      <c r="AO336" s="107"/>
      <c r="AP336" s="107"/>
      <c r="AQ336" s="107"/>
      <c r="AR336" s="107"/>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07"/>
      <c r="BN336" s="107"/>
      <c r="BO336" s="107"/>
      <c r="BP336" s="107"/>
      <c r="BQ336" s="107"/>
      <c r="BR336" s="107"/>
      <c r="BS336" s="107"/>
      <c r="BT336" s="107"/>
      <c r="BU336" s="107"/>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row>
    <row r="337" spans="1:95">
      <c r="A337" s="107"/>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7"/>
      <c r="AL337" s="107"/>
      <c r="AM337" s="107"/>
      <c r="AN337" s="107"/>
      <c r="AO337" s="107"/>
      <c r="AP337" s="107"/>
      <c r="AQ337" s="107"/>
      <c r="AR337" s="107"/>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07"/>
      <c r="BN337" s="107"/>
      <c r="BO337" s="107"/>
      <c r="BP337" s="107"/>
      <c r="BQ337" s="107"/>
      <c r="BR337" s="107"/>
      <c r="BS337" s="107"/>
      <c r="BT337" s="107"/>
      <c r="BU337" s="107"/>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row>
    <row r="338" spans="1:95">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c r="AL338" s="107"/>
      <c r="AM338" s="107"/>
      <c r="AN338" s="107"/>
      <c r="AO338" s="107"/>
      <c r="AP338" s="107"/>
      <c r="AQ338" s="107"/>
      <c r="AR338" s="107"/>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07"/>
      <c r="BR338" s="107"/>
      <c r="BS338" s="107"/>
      <c r="BT338" s="107"/>
      <c r="BU338" s="107"/>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row>
    <row r="339" spans="1:95">
      <c r="A339" s="107"/>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7"/>
      <c r="AL339" s="107"/>
      <c r="AM339" s="107"/>
      <c r="AN339" s="107"/>
      <c r="AO339" s="107"/>
      <c r="AP339" s="107"/>
      <c r="AQ339" s="107"/>
      <c r="AR339" s="107"/>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07"/>
      <c r="BP339" s="107"/>
      <c r="BQ339" s="107"/>
      <c r="BR339" s="107"/>
      <c r="BS339" s="107"/>
      <c r="BT339" s="107"/>
      <c r="BU339" s="107"/>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row>
    <row r="340" spans="1:95">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7"/>
      <c r="AL340" s="107"/>
      <c r="AM340" s="107"/>
      <c r="AN340" s="107"/>
      <c r="AO340" s="107"/>
      <c r="AP340" s="107"/>
      <c r="AQ340" s="107"/>
      <c r="AR340" s="107"/>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07"/>
      <c r="BN340" s="107"/>
      <c r="BO340" s="107"/>
      <c r="BP340" s="107"/>
      <c r="BQ340" s="107"/>
      <c r="BR340" s="107"/>
      <c r="BS340" s="107"/>
      <c r="BT340" s="107"/>
      <c r="BU340" s="107"/>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row>
    <row r="341" spans="1:95">
      <c r="A341" s="107"/>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7"/>
      <c r="AL341" s="107"/>
      <c r="AM341" s="107"/>
      <c r="AN341" s="107"/>
      <c r="AO341" s="107"/>
      <c r="AP341" s="107"/>
      <c r="AQ341" s="107"/>
      <c r="AR341" s="107"/>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07"/>
      <c r="BN341" s="107"/>
      <c r="BO341" s="107"/>
      <c r="BP341" s="107"/>
      <c r="BQ341" s="107"/>
      <c r="BR341" s="107"/>
      <c r="BS341" s="107"/>
      <c r="BT341" s="107"/>
      <c r="BU341" s="107"/>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row>
    <row r="342" spans="1:95">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7"/>
      <c r="AL342" s="107"/>
      <c r="AM342" s="107"/>
      <c r="AN342" s="107"/>
      <c r="AO342" s="107"/>
      <c r="AP342" s="107"/>
      <c r="AQ342" s="107"/>
      <c r="AR342" s="107"/>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07"/>
      <c r="BN342" s="107"/>
      <c r="BO342" s="107"/>
      <c r="BP342" s="107"/>
      <c r="BQ342" s="107"/>
      <c r="BR342" s="107"/>
      <c r="BS342" s="107"/>
      <c r="BT342" s="107"/>
      <c r="BU342" s="107"/>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row>
    <row r="343" spans="1:95">
      <c r="A343" s="107"/>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7"/>
      <c r="AL343" s="107"/>
      <c r="AM343" s="107"/>
      <c r="AN343" s="107"/>
      <c r="AO343" s="107"/>
      <c r="AP343" s="107"/>
      <c r="AQ343" s="107"/>
      <c r="AR343" s="107"/>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07"/>
      <c r="BN343" s="107"/>
      <c r="BO343" s="107"/>
      <c r="BP343" s="107"/>
      <c r="BQ343" s="107"/>
      <c r="BR343" s="107"/>
      <c r="BS343" s="107"/>
      <c r="BT343" s="107"/>
      <c r="BU343" s="107"/>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row>
    <row r="344" spans="1:95">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7"/>
      <c r="AL344" s="107"/>
      <c r="AM344" s="107"/>
      <c r="AN344" s="107"/>
      <c r="AO344" s="107"/>
      <c r="AP344" s="107"/>
      <c r="AQ344" s="107"/>
      <c r="AR344" s="107"/>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07"/>
      <c r="BN344" s="107"/>
      <c r="BO344" s="107"/>
      <c r="BP344" s="107"/>
      <c r="BQ344" s="107"/>
      <c r="BR344" s="107"/>
      <c r="BS344" s="107"/>
      <c r="BT344" s="107"/>
      <c r="BU344" s="107"/>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row>
    <row r="345" spans="1:95">
      <c r="A345" s="107"/>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7"/>
      <c r="AL345" s="107"/>
      <c r="AM345" s="107"/>
      <c r="AN345" s="107"/>
      <c r="AO345" s="107"/>
      <c r="AP345" s="107"/>
      <c r="AQ345" s="107"/>
      <c r="AR345" s="107"/>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07"/>
      <c r="BN345" s="107"/>
      <c r="BO345" s="107"/>
      <c r="BP345" s="107"/>
      <c r="BQ345" s="107"/>
      <c r="BR345" s="107"/>
      <c r="BS345" s="107"/>
      <c r="BT345" s="107"/>
      <c r="BU345" s="107"/>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row>
    <row r="346" spans="1:95">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7"/>
      <c r="AL346" s="107"/>
      <c r="AM346" s="107"/>
      <c r="AN346" s="107"/>
      <c r="AO346" s="107"/>
      <c r="AP346" s="107"/>
      <c r="AQ346" s="107"/>
      <c r="AR346" s="107"/>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07"/>
      <c r="BR346" s="107"/>
      <c r="BS346" s="107"/>
      <c r="BT346" s="107"/>
      <c r="BU346" s="107"/>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row>
    <row r="347" spans="1:95">
      <c r="A347" s="107"/>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7"/>
      <c r="AL347" s="107"/>
      <c r="AM347" s="107"/>
      <c r="AN347" s="107"/>
      <c r="AO347" s="107"/>
      <c r="AP347" s="107"/>
      <c r="AQ347" s="107"/>
      <c r="AR347" s="107"/>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07"/>
      <c r="BR347" s="107"/>
      <c r="BS347" s="107"/>
      <c r="BT347" s="107"/>
      <c r="BU347" s="107"/>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row>
    <row r="348" spans="1:95">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7"/>
      <c r="AL348" s="107"/>
      <c r="AM348" s="107"/>
      <c r="AN348" s="107"/>
      <c r="AO348" s="107"/>
      <c r="AP348" s="107"/>
      <c r="AQ348" s="107"/>
      <c r="AR348" s="107"/>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07"/>
      <c r="BN348" s="107"/>
      <c r="BO348" s="107"/>
      <c r="BP348" s="107"/>
      <c r="BQ348" s="107"/>
      <c r="BR348" s="107"/>
      <c r="BS348" s="107"/>
      <c r="BT348" s="107"/>
      <c r="BU348" s="107"/>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row>
    <row r="349" spans="1:95">
      <c r="A349" s="107"/>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7"/>
      <c r="AL349" s="107"/>
      <c r="AM349" s="107"/>
      <c r="AN349" s="107"/>
      <c r="AO349" s="107"/>
      <c r="AP349" s="107"/>
      <c r="AQ349" s="107"/>
      <c r="AR349" s="107"/>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07"/>
      <c r="BN349" s="107"/>
      <c r="BO349" s="107"/>
      <c r="BP349" s="107"/>
      <c r="BQ349" s="107"/>
      <c r="BR349" s="107"/>
      <c r="BS349" s="107"/>
      <c r="BT349" s="107"/>
      <c r="BU349" s="107"/>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row>
    <row r="350" spans="1:95">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07"/>
      <c r="BN350" s="107"/>
      <c r="BO350" s="107"/>
      <c r="BP350" s="107"/>
      <c r="BQ350" s="107"/>
      <c r="BR350" s="107"/>
      <c r="BS350" s="107"/>
      <c r="BT350" s="107"/>
      <c r="BU350" s="107"/>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row>
    <row r="351" spans="1:95">
      <c r="A351" s="107"/>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7"/>
      <c r="AL351" s="107"/>
      <c r="AM351" s="107"/>
      <c r="AN351" s="107"/>
      <c r="AO351" s="107"/>
      <c r="AP351" s="107"/>
      <c r="AQ351" s="107"/>
      <c r="AR351" s="107"/>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07"/>
      <c r="BN351" s="107"/>
      <c r="BO351" s="107"/>
      <c r="BP351" s="107"/>
      <c r="BQ351" s="107"/>
      <c r="BR351" s="107"/>
      <c r="BS351" s="107"/>
      <c r="BT351" s="107"/>
      <c r="BU351" s="107"/>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row>
    <row r="352" spans="1:95">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7"/>
      <c r="AL352" s="107"/>
      <c r="AM352" s="107"/>
      <c r="AN352" s="107"/>
      <c r="AO352" s="107"/>
      <c r="AP352" s="107"/>
      <c r="AQ352" s="107"/>
      <c r="AR352" s="107"/>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07"/>
      <c r="BN352" s="107"/>
      <c r="BO352" s="107"/>
      <c r="BP352" s="107"/>
      <c r="BQ352" s="107"/>
      <c r="BR352" s="107"/>
      <c r="BS352" s="107"/>
      <c r="BT352" s="107"/>
      <c r="BU352" s="107"/>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row>
    <row r="353" spans="1:95">
      <c r="A353" s="107"/>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7"/>
      <c r="AL353" s="107"/>
      <c r="AM353" s="107"/>
      <c r="AN353" s="107"/>
      <c r="AO353" s="107"/>
      <c r="AP353" s="107"/>
      <c r="AQ353" s="107"/>
      <c r="AR353" s="107"/>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07"/>
      <c r="BR353" s="107"/>
      <c r="BS353" s="107"/>
      <c r="BT353" s="107"/>
      <c r="BU353" s="107"/>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row>
    <row r="354" spans="1:95">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7"/>
      <c r="AL354" s="107"/>
      <c r="AM354" s="107"/>
      <c r="AN354" s="107"/>
      <c r="AO354" s="107"/>
      <c r="AP354" s="107"/>
      <c r="AQ354" s="107"/>
      <c r="AR354" s="107"/>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07"/>
      <c r="BN354" s="107"/>
      <c r="BO354" s="107"/>
      <c r="BP354" s="107"/>
      <c r="BQ354" s="107"/>
      <c r="BR354" s="107"/>
      <c r="BS354" s="107"/>
      <c r="BT354" s="107"/>
      <c r="BU354" s="107"/>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row>
    <row r="355" spans="1:95">
      <c r="A355" s="107"/>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7"/>
      <c r="AL355" s="107"/>
      <c r="AM355" s="107"/>
      <c r="AN355" s="107"/>
      <c r="AO355" s="107"/>
      <c r="AP355" s="107"/>
      <c r="AQ355" s="107"/>
      <c r="AR355" s="107"/>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07"/>
      <c r="BN355" s="107"/>
      <c r="BO355" s="107"/>
      <c r="BP355" s="107"/>
      <c r="BQ355" s="107"/>
      <c r="BR355" s="107"/>
      <c r="BS355" s="107"/>
      <c r="BT355" s="107"/>
      <c r="BU355" s="107"/>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row>
    <row r="356" spans="1:95">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7"/>
      <c r="AL356" s="107"/>
      <c r="AM356" s="107"/>
      <c r="AN356" s="107"/>
      <c r="AO356" s="107"/>
      <c r="AP356" s="107"/>
      <c r="AQ356" s="107"/>
      <c r="AR356" s="107"/>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07"/>
      <c r="BN356" s="107"/>
      <c r="BO356" s="107"/>
      <c r="BP356" s="107"/>
      <c r="BQ356" s="107"/>
      <c r="BR356" s="107"/>
      <c r="BS356" s="107"/>
      <c r="BT356" s="107"/>
      <c r="BU356" s="107"/>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row>
    <row r="357" spans="1:95">
      <c r="A357" s="107"/>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7"/>
      <c r="AL357" s="107"/>
      <c r="AM357" s="107"/>
      <c r="AN357" s="107"/>
      <c r="AO357" s="107"/>
      <c r="AP357" s="107"/>
      <c r="AQ357" s="107"/>
      <c r="AR357" s="107"/>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07"/>
      <c r="BN357" s="107"/>
      <c r="BO357" s="107"/>
      <c r="BP357" s="107"/>
      <c r="BQ357" s="107"/>
      <c r="BR357" s="107"/>
      <c r="BS357" s="107"/>
      <c r="BT357" s="107"/>
      <c r="BU357" s="107"/>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row>
    <row r="358" spans="1:95">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7"/>
      <c r="AL358" s="107"/>
      <c r="AM358" s="107"/>
      <c r="AN358" s="107"/>
      <c r="AO358" s="107"/>
      <c r="AP358" s="107"/>
      <c r="AQ358" s="107"/>
      <c r="AR358" s="107"/>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07"/>
      <c r="BR358" s="107"/>
      <c r="BS358" s="107"/>
      <c r="BT358" s="107"/>
      <c r="BU358" s="107"/>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row>
    <row r="359" spans="1:95">
      <c r="A359" s="107"/>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7"/>
      <c r="AL359" s="107"/>
      <c r="AM359" s="107"/>
      <c r="AN359" s="107"/>
      <c r="AO359" s="107"/>
      <c r="AP359" s="107"/>
      <c r="AQ359" s="107"/>
      <c r="AR359" s="107"/>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07"/>
      <c r="BN359" s="107"/>
      <c r="BO359" s="107"/>
      <c r="BP359" s="107"/>
      <c r="BQ359" s="107"/>
      <c r="BR359" s="107"/>
      <c r="BS359" s="107"/>
      <c r="BT359" s="107"/>
      <c r="BU359" s="107"/>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row>
    <row r="360" spans="1:95">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7"/>
      <c r="AL360" s="107"/>
      <c r="AM360" s="107"/>
      <c r="AN360" s="107"/>
      <c r="AO360" s="107"/>
      <c r="AP360" s="107"/>
      <c r="AQ360" s="107"/>
      <c r="AR360" s="107"/>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07"/>
      <c r="BN360" s="107"/>
      <c r="BO360" s="107"/>
      <c r="BP360" s="107"/>
      <c r="BQ360" s="107"/>
      <c r="BR360" s="107"/>
      <c r="BS360" s="107"/>
      <c r="BT360" s="107"/>
      <c r="BU360" s="107"/>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row>
    <row r="361" spans="1:95">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07"/>
      <c r="BN361" s="107"/>
      <c r="BO361" s="107"/>
      <c r="BP361" s="107"/>
      <c r="BQ361" s="107"/>
      <c r="BR361" s="107"/>
      <c r="BS361" s="107"/>
      <c r="BT361" s="107"/>
      <c r="BU361" s="107"/>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row>
    <row r="362" spans="1:95">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07"/>
      <c r="BN362" s="107"/>
      <c r="BO362" s="107"/>
      <c r="BP362" s="107"/>
      <c r="BQ362" s="107"/>
      <c r="BR362" s="107"/>
      <c r="BS362" s="107"/>
      <c r="BT362" s="107"/>
      <c r="BU362" s="107"/>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row>
    <row r="363" spans="1:95">
      <c r="A363" s="107"/>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7"/>
      <c r="AL363" s="107"/>
      <c r="AM363" s="107"/>
      <c r="AN363" s="107"/>
      <c r="AO363" s="107"/>
      <c r="AP363" s="107"/>
      <c r="AQ363" s="107"/>
      <c r="AR363" s="107"/>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07"/>
      <c r="BN363" s="107"/>
      <c r="BO363" s="107"/>
      <c r="BP363" s="107"/>
      <c r="BQ363" s="107"/>
      <c r="BR363" s="107"/>
      <c r="BS363" s="107"/>
      <c r="BT363" s="107"/>
      <c r="BU363" s="107"/>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row>
    <row r="364" spans="1:95">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7"/>
      <c r="AL364" s="107"/>
      <c r="AM364" s="107"/>
      <c r="AN364" s="107"/>
      <c r="AO364" s="107"/>
      <c r="AP364" s="107"/>
      <c r="AQ364" s="107"/>
      <c r="AR364" s="107"/>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07"/>
      <c r="BN364" s="107"/>
      <c r="BO364" s="107"/>
      <c r="BP364" s="107"/>
      <c r="BQ364" s="107"/>
      <c r="BR364" s="107"/>
      <c r="BS364" s="107"/>
      <c r="BT364" s="107"/>
      <c r="BU364" s="107"/>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row>
    <row r="365" spans="1:95">
      <c r="A365" s="107"/>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c r="AA365" s="107"/>
      <c r="AB365" s="107"/>
      <c r="AC365" s="107"/>
      <c r="AD365" s="107"/>
      <c r="AE365" s="107"/>
      <c r="AF365" s="107"/>
      <c r="AG365" s="107"/>
      <c r="AH365" s="107"/>
      <c r="AI365" s="107"/>
      <c r="AJ365" s="107"/>
      <c r="AK365" s="107"/>
      <c r="AL365" s="107"/>
      <c r="AM365" s="107"/>
      <c r="AN365" s="107"/>
      <c r="AO365" s="107"/>
      <c r="AP365" s="107"/>
      <c r="AQ365" s="107"/>
      <c r="AR365" s="107"/>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07"/>
      <c r="BN365" s="107"/>
      <c r="BO365" s="107"/>
      <c r="BP365" s="107"/>
      <c r="BQ365" s="107"/>
      <c r="BR365" s="107"/>
      <c r="BS365" s="107"/>
      <c r="BT365" s="107"/>
      <c r="BU365" s="107"/>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row>
    <row r="366" spans="1:95">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AN366" s="107"/>
      <c r="AO366" s="107"/>
      <c r="AP366" s="107"/>
      <c r="AQ366" s="107"/>
      <c r="AR366" s="107"/>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07"/>
      <c r="BN366" s="107"/>
      <c r="BO366" s="107"/>
      <c r="BP366" s="107"/>
      <c r="BQ366" s="107"/>
      <c r="BR366" s="107"/>
      <c r="BS366" s="107"/>
      <c r="BT366" s="107"/>
      <c r="BU366" s="107"/>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row>
    <row r="367" spans="1:95">
      <c r="A367" s="107"/>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07"/>
      <c r="BN367" s="107"/>
      <c r="BO367" s="107"/>
      <c r="BP367" s="107"/>
      <c r="BQ367" s="107"/>
      <c r="BR367" s="107"/>
      <c r="BS367" s="107"/>
      <c r="BT367" s="107"/>
      <c r="BU367" s="107"/>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row>
    <row r="368" spans="1:95">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07"/>
      <c r="BN368" s="107"/>
      <c r="BO368" s="107"/>
      <c r="BP368" s="107"/>
      <c r="BQ368" s="107"/>
      <c r="BR368" s="107"/>
      <c r="BS368" s="107"/>
      <c r="BT368" s="107"/>
      <c r="BU368" s="107"/>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row>
    <row r="369" spans="1:95">
      <c r="A369" s="107"/>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07"/>
      <c r="BN369" s="107"/>
      <c r="BO369" s="107"/>
      <c r="BP369" s="107"/>
      <c r="BQ369" s="107"/>
      <c r="BR369" s="107"/>
      <c r="BS369" s="107"/>
      <c r="BT369" s="107"/>
      <c r="BU369" s="107"/>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row>
    <row r="370" spans="1:95">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07"/>
      <c r="BN370" s="107"/>
      <c r="BO370" s="107"/>
      <c r="BP370" s="107"/>
      <c r="BQ370" s="107"/>
      <c r="BR370" s="107"/>
      <c r="BS370" s="107"/>
      <c r="BT370" s="107"/>
      <c r="BU370" s="107"/>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row>
    <row r="371" spans="1:95">
      <c r="A371" s="107"/>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7"/>
      <c r="AL371" s="107"/>
      <c r="AM371" s="107"/>
      <c r="AN371" s="107"/>
      <c r="AO371" s="107"/>
      <c r="AP371" s="107"/>
      <c r="AQ371" s="107"/>
      <c r="AR371" s="107"/>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07"/>
      <c r="BN371" s="107"/>
      <c r="BO371" s="107"/>
      <c r="BP371" s="107"/>
      <c r="BQ371" s="107"/>
      <c r="BR371" s="107"/>
      <c r="BS371" s="107"/>
      <c r="BT371" s="107"/>
      <c r="BU371" s="107"/>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row>
    <row r="372" spans="1:95">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7"/>
      <c r="AL372" s="107"/>
      <c r="AM372" s="107"/>
      <c r="AN372" s="107"/>
      <c r="AO372" s="107"/>
      <c r="AP372" s="107"/>
      <c r="AQ372" s="107"/>
      <c r="AR372" s="107"/>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07"/>
      <c r="BN372" s="107"/>
      <c r="BO372" s="107"/>
      <c r="BP372" s="107"/>
      <c r="BQ372" s="107"/>
      <c r="BR372" s="107"/>
      <c r="BS372" s="107"/>
      <c r="BT372" s="107"/>
      <c r="BU372" s="107"/>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row>
    <row r="373" spans="1:95">
      <c r="A373" s="107"/>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7"/>
      <c r="AL373" s="107"/>
      <c r="AM373" s="107"/>
      <c r="AN373" s="107"/>
      <c r="AO373" s="107"/>
      <c r="AP373" s="107"/>
      <c r="AQ373" s="107"/>
      <c r="AR373" s="107"/>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07"/>
      <c r="BN373" s="107"/>
      <c r="BO373" s="107"/>
      <c r="BP373" s="107"/>
      <c r="BQ373" s="107"/>
      <c r="BR373" s="107"/>
      <c r="BS373" s="107"/>
      <c r="BT373" s="107"/>
      <c r="BU373" s="107"/>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row>
    <row r="374" spans="1:95">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7"/>
      <c r="AL374" s="107"/>
      <c r="AM374" s="107"/>
      <c r="AN374" s="107"/>
      <c r="AO374" s="107"/>
      <c r="AP374" s="107"/>
      <c r="AQ374" s="107"/>
      <c r="AR374" s="107"/>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07"/>
      <c r="BN374" s="107"/>
      <c r="BO374" s="107"/>
      <c r="BP374" s="107"/>
      <c r="BQ374" s="107"/>
      <c r="BR374" s="107"/>
      <c r="BS374" s="107"/>
      <c r="BT374" s="107"/>
      <c r="BU374" s="107"/>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row>
    <row r="375" spans="1:95">
      <c r="A375" s="107"/>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7"/>
      <c r="AL375" s="107"/>
      <c r="AM375" s="107"/>
      <c r="AN375" s="107"/>
      <c r="AO375" s="107"/>
      <c r="AP375" s="107"/>
      <c r="AQ375" s="107"/>
      <c r="AR375" s="107"/>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07"/>
      <c r="BN375" s="107"/>
      <c r="BO375" s="107"/>
      <c r="BP375" s="107"/>
      <c r="BQ375" s="107"/>
      <c r="BR375" s="107"/>
      <c r="BS375" s="107"/>
      <c r="BT375" s="107"/>
      <c r="BU375" s="107"/>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row>
    <row r="376" spans="1:95">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AN376" s="107"/>
      <c r="AO376" s="107"/>
      <c r="AP376" s="107"/>
      <c r="AQ376" s="107"/>
      <c r="AR376" s="107"/>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07"/>
      <c r="BN376" s="107"/>
      <c r="BO376" s="107"/>
      <c r="BP376" s="107"/>
      <c r="BQ376" s="107"/>
      <c r="BR376" s="107"/>
      <c r="BS376" s="107"/>
      <c r="BT376" s="107"/>
      <c r="BU376" s="107"/>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row>
    <row r="377" spans="1:95">
      <c r="A377" s="107"/>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7"/>
      <c r="AL377" s="107"/>
      <c r="AM377" s="107"/>
      <c r="AN377" s="107"/>
      <c r="AO377" s="107"/>
      <c r="AP377" s="107"/>
      <c r="AQ377" s="107"/>
      <c r="AR377" s="107"/>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07"/>
      <c r="BN377" s="107"/>
      <c r="BO377" s="107"/>
      <c r="BP377" s="107"/>
      <c r="BQ377" s="107"/>
      <c r="BR377" s="107"/>
      <c r="BS377" s="107"/>
      <c r="BT377" s="107"/>
      <c r="BU377" s="107"/>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row>
    <row r="378" spans="1:95">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7"/>
      <c r="AL378" s="107"/>
      <c r="AM378" s="107"/>
      <c r="AN378" s="107"/>
      <c r="AO378" s="107"/>
      <c r="AP378" s="107"/>
      <c r="AQ378" s="107"/>
      <c r="AR378" s="107"/>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07"/>
      <c r="BN378" s="107"/>
      <c r="BO378" s="107"/>
      <c r="BP378" s="107"/>
      <c r="BQ378" s="107"/>
      <c r="BR378" s="107"/>
      <c r="BS378" s="107"/>
      <c r="BT378" s="107"/>
      <c r="BU378" s="107"/>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row>
    <row r="379" spans="1:95">
      <c r="A379" s="107"/>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7"/>
      <c r="AL379" s="107"/>
      <c r="AM379" s="107"/>
      <c r="AN379" s="107"/>
      <c r="AO379" s="107"/>
      <c r="AP379" s="107"/>
      <c r="AQ379" s="107"/>
      <c r="AR379" s="107"/>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07"/>
      <c r="BN379" s="107"/>
      <c r="BO379" s="107"/>
      <c r="BP379" s="107"/>
      <c r="BQ379" s="107"/>
      <c r="BR379" s="107"/>
      <c r="BS379" s="107"/>
      <c r="BT379" s="107"/>
      <c r="BU379" s="107"/>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row>
    <row r="380" spans="1:95">
      <c r="A380" s="107"/>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7"/>
      <c r="AL380" s="107"/>
      <c r="AM380" s="107"/>
      <c r="AN380" s="107"/>
      <c r="AO380" s="107"/>
      <c r="AP380" s="107"/>
      <c r="AQ380" s="107"/>
      <c r="AR380" s="107"/>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07"/>
      <c r="BN380" s="107"/>
      <c r="BO380" s="107"/>
      <c r="BP380" s="107"/>
      <c r="BQ380" s="107"/>
      <c r="BR380" s="107"/>
      <c r="BS380" s="107"/>
      <c r="BT380" s="107"/>
      <c r="BU380" s="107"/>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row>
    <row r="381" spans="1:95">
      <c r="A381" s="107"/>
      <c r="B381" s="107"/>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7"/>
      <c r="AL381" s="107"/>
      <c r="AM381" s="107"/>
      <c r="AN381" s="107"/>
      <c r="AO381" s="107"/>
      <c r="AP381" s="107"/>
      <c r="AQ381" s="107"/>
      <c r="AR381" s="107"/>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07"/>
      <c r="BN381" s="107"/>
      <c r="BO381" s="107"/>
      <c r="BP381" s="107"/>
      <c r="BQ381" s="107"/>
      <c r="BR381" s="107"/>
      <c r="BS381" s="107"/>
      <c r="BT381" s="107"/>
      <c r="BU381" s="107"/>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row>
    <row r="382" spans="1:95">
      <c r="A382" s="107"/>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7"/>
      <c r="AL382" s="107"/>
      <c r="AM382" s="107"/>
      <c r="AN382" s="107"/>
      <c r="AO382" s="107"/>
      <c r="AP382" s="107"/>
      <c r="AQ382" s="107"/>
      <c r="AR382" s="107"/>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07"/>
      <c r="BN382" s="107"/>
      <c r="BO382" s="107"/>
      <c r="BP382" s="107"/>
      <c r="BQ382" s="107"/>
      <c r="BR382" s="107"/>
      <c r="BS382" s="107"/>
      <c r="BT382" s="107"/>
      <c r="BU382" s="107"/>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row>
    <row r="383" spans="1:95">
      <c r="A383" s="107"/>
      <c r="B383" s="107"/>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AN383" s="107"/>
      <c r="AO383" s="107"/>
      <c r="AP383" s="107"/>
      <c r="AQ383" s="107"/>
      <c r="AR383" s="107"/>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07"/>
      <c r="BN383" s="107"/>
      <c r="BO383" s="107"/>
      <c r="BP383" s="107"/>
      <c r="BQ383" s="107"/>
      <c r="BR383" s="107"/>
      <c r="BS383" s="107"/>
      <c r="BT383" s="107"/>
      <c r="BU383" s="107"/>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row>
    <row r="384" spans="1:95">
      <c r="A384" s="107"/>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c r="AN384" s="107"/>
      <c r="AO384" s="107"/>
      <c r="AP384" s="107"/>
      <c r="AQ384" s="107"/>
      <c r="AR384" s="107"/>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07"/>
      <c r="BN384" s="107"/>
      <c r="BO384" s="107"/>
      <c r="BP384" s="107"/>
      <c r="BQ384" s="107"/>
      <c r="BR384" s="107"/>
      <c r="BS384" s="107"/>
      <c r="BT384" s="107"/>
      <c r="BU384" s="107"/>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row>
    <row r="385" spans="1:95">
      <c r="A385" s="107"/>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107"/>
      <c r="AM385" s="107"/>
      <c r="AN385" s="107"/>
      <c r="AO385" s="107"/>
      <c r="AP385" s="107"/>
      <c r="AQ385" s="107"/>
      <c r="AR385" s="107"/>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07"/>
      <c r="BN385" s="107"/>
      <c r="BO385" s="107"/>
      <c r="BP385" s="107"/>
      <c r="BQ385" s="107"/>
      <c r="BR385" s="107"/>
      <c r="BS385" s="107"/>
      <c r="BT385" s="107"/>
      <c r="BU385" s="107"/>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row>
    <row r="386" spans="1:95">
      <c r="A386" s="107"/>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107"/>
      <c r="AM386" s="107"/>
      <c r="AN386" s="107"/>
      <c r="AO386" s="107"/>
      <c r="AP386" s="107"/>
      <c r="AQ386" s="107"/>
      <c r="AR386" s="107"/>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07"/>
      <c r="BN386" s="107"/>
      <c r="BO386" s="107"/>
      <c r="BP386" s="107"/>
      <c r="BQ386" s="107"/>
      <c r="BR386" s="107"/>
      <c r="BS386" s="107"/>
      <c r="BT386" s="107"/>
      <c r="BU386" s="107"/>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row>
    <row r="387" spans="1:95">
      <c r="A387" s="107"/>
      <c r="B387" s="107"/>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7"/>
      <c r="AN387" s="107"/>
      <c r="AO387" s="107"/>
      <c r="AP387" s="107"/>
      <c r="AQ387" s="107"/>
      <c r="AR387" s="107"/>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07"/>
      <c r="BN387" s="107"/>
      <c r="BO387" s="107"/>
      <c r="BP387" s="107"/>
      <c r="BQ387" s="107"/>
      <c r="BR387" s="107"/>
      <c r="BS387" s="107"/>
      <c r="BT387" s="107"/>
      <c r="BU387" s="107"/>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row>
    <row r="388" spans="1:95">
      <c r="A388" s="107"/>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7"/>
      <c r="AL388" s="107"/>
      <c r="AM388" s="107"/>
      <c r="AN388" s="107"/>
      <c r="AO388" s="107"/>
      <c r="AP388" s="107"/>
      <c r="AQ388" s="107"/>
      <c r="AR388" s="107"/>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07"/>
      <c r="BN388" s="107"/>
      <c r="BO388" s="107"/>
      <c r="BP388" s="107"/>
      <c r="BQ388" s="107"/>
      <c r="BR388" s="107"/>
      <c r="BS388" s="107"/>
      <c r="BT388" s="107"/>
      <c r="BU388" s="107"/>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row>
    <row r="389" spans="1:95">
      <c r="A389" s="107"/>
      <c r="B389" s="107"/>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7"/>
      <c r="AL389" s="107"/>
      <c r="AM389" s="107"/>
      <c r="AN389" s="107"/>
      <c r="AO389" s="107"/>
      <c r="AP389" s="107"/>
      <c r="AQ389" s="107"/>
      <c r="AR389" s="107"/>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07"/>
      <c r="BN389" s="107"/>
      <c r="BO389" s="107"/>
      <c r="BP389" s="107"/>
      <c r="BQ389" s="107"/>
      <c r="BR389" s="107"/>
      <c r="BS389" s="107"/>
      <c r="BT389" s="107"/>
      <c r="BU389" s="107"/>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row>
    <row r="390" spans="1:95">
      <c r="A390" s="107"/>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AN390" s="107"/>
      <c r="AO390" s="107"/>
      <c r="AP390" s="107"/>
      <c r="AQ390" s="107"/>
      <c r="AR390" s="107"/>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07"/>
      <c r="BN390" s="107"/>
      <c r="BO390" s="107"/>
      <c r="BP390" s="107"/>
      <c r="BQ390" s="107"/>
      <c r="BR390" s="107"/>
      <c r="BS390" s="107"/>
      <c r="BT390" s="107"/>
      <c r="BU390" s="107"/>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row>
    <row r="391" spans="1:95">
      <c r="A391" s="107"/>
      <c r="B391" s="107"/>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AN391" s="107"/>
      <c r="AO391" s="107"/>
      <c r="AP391" s="107"/>
      <c r="AQ391" s="107"/>
      <c r="AR391" s="107"/>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07"/>
      <c r="BN391" s="107"/>
      <c r="BO391" s="107"/>
      <c r="BP391" s="107"/>
      <c r="BQ391" s="107"/>
      <c r="BR391" s="107"/>
      <c r="BS391" s="107"/>
      <c r="BT391" s="107"/>
      <c r="BU391" s="107"/>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row>
    <row r="392" spans="1:95">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c r="AN392" s="107"/>
      <c r="AO392" s="107"/>
      <c r="AP392" s="107"/>
      <c r="AQ392" s="107"/>
      <c r="AR392" s="107"/>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07"/>
      <c r="BN392" s="107"/>
      <c r="BO392" s="107"/>
      <c r="BP392" s="107"/>
      <c r="BQ392" s="107"/>
      <c r="BR392" s="107"/>
      <c r="BS392" s="107"/>
      <c r="BT392" s="107"/>
      <c r="BU392" s="107"/>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row>
    <row r="393" spans="1:95">
      <c r="A393" s="107"/>
      <c r="B393" s="107"/>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c r="AN393" s="107"/>
      <c r="AO393" s="107"/>
      <c r="AP393" s="107"/>
      <c r="AQ393" s="107"/>
      <c r="AR393" s="107"/>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07"/>
      <c r="BN393" s="107"/>
      <c r="BO393" s="107"/>
      <c r="BP393" s="107"/>
      <c r="BQ393" s="107"/>
      <c r="BR393" s="107"/>
      <c r="BS393" s="107"/>
      <c r="BT393" s="107"/>
      <c r="BU393" s="107"/>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row>
    <row r="394" spans="1:95">
      <c r="A394" s="107"/>
      <c r="B394" s="107"/>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AN394" s="107"/>
      <c r="AO394" s="107"/>
      <c r="AP394" s="107"/>
      <c r="AQ394" s="107"/>
      <c r="AR394" s="107"/>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07"/>
      <c r="BN394" s="107"/>
      <c r="BO394" s="107"/>
      <c r="BP394" s="107"/>
      <c r="BQ394" s="107"/>
      <c r="BR394" s="107"/>
      <c r="BS394" s="107"/>
      <c r="BT394" s="107"/>
      <c r="BU394" s="107"/>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row>
    <row r="395" spans="1:95">
      <c r="A395" s="107"/>
      <c r="B395" s="107"/>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7"/>
      <c r="AM395" s="107"/>
      <c r="AN395" s="107"/>
      <c r="AO395" s="107"/>
      <c r="AP395" s="107"/>
      <c r="AQ395" s="107"/>
      <c r="AR395" s="107"/>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07"/>
      <c r="BN395" s="107"/>
      <c r="BO395" s="107"/>
      <c r="BP395" s="107"/>
      <c r="BQ395" s="107"/>
      <c r="BR395" s="107"/>
      <c r="BS395" s="107"/>
      <c r="BT395" s="107"/>
      <c r="BU395" s="107"/>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row>
    <row r="396" spans="1:95">
      <c r="A396" s="107"/>
      <c r="B396" s="107"/>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7"/>
      <c r="AL396" s="107"/>
      <c r="AM396" s="107"/>
      <c r="AN396" s="107"/>
      <c r="AO396" s="107"/>
      <c r="AP396" s="107"/>
      <c r="AQ396" s="107"/>
      <c r="AR396" s="107"/>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07"/>
      <c r="BN396" s="107"/>
      <c r="BO396" s="107"/>
      <c r="BP396" s="107"/>
      <c r="BQ396" s="107"/>
      <c r="BR396" s="107"/>
      <c r="BS396" s="107"/>
      <c r="BT396" s="107"/>
      <c r="BU396" s="107"/>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row>
    <row r="397" spans="1:95">
      <c r="A397" s="107"/>
      <c r="B397" s="107"/>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7"/>
      <c r="AL397" s="107"/>
      <c r="AM397" s="107"/>
      <c r="AN397" s="107"/>
      <c r="AO397" s="107"/>
      <c r="AP397" s="107"/>
      <c r="AQ397" s="107"/>
      <c r="AR397" s="107"/>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07"/>
      <c r="BN397" s="107"/>
      <c r="BO397" s="107"/>
      <c r="BP397" s="107"/>
      <c r="BQ397" s="107"/>
      <c r="BR397" s="107"/>
      <c r="BS397" s="107"/>
      <c r="BT397" s="107"/>
      <c r="BU397" s="107"/>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row>
    <row r="398" spans="1:95">
      <c r="A398" s="107"/>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c r="AA398" s="107"/>
      <c r="AB398" s="107"/>
      <c r="AC398" s="107"/>
      <c r="AD398" s="107"/>
      <c r="AE398" s="107"/>
      <c r="AF398" s="107"/>
      <c r="AG398" s="107"/>
      <c r="AH398" s="107"/>
      <c r="AI398" s="107"/>
      <c r="AJ398" s="107"/>
      <c r="AK398" s="107"/>
      <c r="AL398" s="107"/>
      <c r="AM398" s="107"/>
      <c r="AN398" s="107"/>
      <c r="AO398" s="107"/>
      <c r="AP398" s="107"/>
      <c r="AQ398" s="107"/>
      <c r="AR398" s="107"/>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07"/>
      <c r="BN398" s="107"/>
      <c r="BO398" s="107"/>
      <c r="BP398" s="107"/>
      <c r="BQ398" s="107"/>
      <c r="BR398" s="107"/>
      <c r="BS398" s="107"/>
      <c r="BT398" s="107"/>
      <c r="BU398" s="107"/>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row>
    <row r="399" spans="1:95">
      <c r="A399" s="107"/>
      <c r="B399" s="107"/>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c r="AA399" s="107"/>
      <c r="AB399" s="107"/>
      <c r="AC399" s="107"/>
      <c r="AD399" s="107"/>
      <c r="AE399" s="107"/>
      <c r="AF399" s="107"/>
      <c r="AG399" s="107"/>
      <c r="AH399" s="107"/>
      <c r="AI399" s="107"/>
      <c r="AJ399" s="107"/>
      <c r="AK399" s="107"/>
      <c r="AL399" s="107"/>
      <c r="AM399" s="107"/>
      <c r="AN399" s="107"/>
      <c r="AO399" s="107"/>
      <c r="AP399" s="107"/>
      <c r="AQ399" s="107"/>
      <c r="AR399" s="107"/>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07"/>
      <c r="BN399" s="107"/>
      <c r="BO399" s="107"/>
      <c r="BP399" s="107"/>
      <c r="BQ399" s="107"/>
      <c r="BR399" s="107"/>
      <c r="BS399" s="107"/>
      <c r="BT399" s="107"/>
      <c r="BU399" s="107"/>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row>
    <row r="400" spans="1:95">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07"/>
      <c r="BN400" s="107"/>
      <c r="BO400" s="107"/>
      <c r="BP400" s="107"/>
      <c r="BQ400" s="107"/>
      <c r="BR400" s="107"/>
      <c r="BS400" s="107"/>
      <c r="BT400" s="107"/>
      <c r="BU400" s="107"/>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row>
    <row r="401" spans="45:95">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07"/>
      <c r="BN401" s="107"/>
      <c r="BO401" s="107"/>
      <c r="BP401" s="107"/>
      <c r="BQ401" s="107"/>
      <c r="BR401" s="107"/>
      <c r="BS401" s="107"/>
      <c r="BT401" s="107"/>
      <c r="BU401" s="107"/>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row>
    <row r="402" spans="45:95">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07"/>
      <c r="BN402" s="107"/>
      <c r="BO402" s="107"/>
      <c r="BP402" s="107"/>
      <c r="BQ402" s="107"/>
      <c r="BR402" s="107"/>
      <c r="BS402" s="107"/>
      <c r="BT402" s="107"/>
      <c r="BU402" s="107"/>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row>
    <row r="403" spans="45:95">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07"/>
      <c r="BN403" s="107"/>
      <c r="BO403" s="107"/>
      <c r="BP403" s="107"/>
      <c r="BQ403" s="107"/>
      <c r="BR403" s="107"/>
      <c r="BS403" s="107"/>
      <c r="BT403" s="107"/>
      <c r="BU403" s="107"/>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row>
  </sheetData>
  <mergeCells count="32">
    <mergeCell ref="D1:M1"/>
    <mergeCell ref="P1:Y1"/>
    <mergeCell ref="Z1:AI1"/>
    <mergeCell ref="N2:N3"/>
    <mergeCell ref="O2:O3"/>
    <mergeCell ref="A100:A195"/>
    <mergeCell ref="A4:A99"/>
    <mergeCell ref="Z121:AH121"/>
    <mergeCell ref="AI121:AS121"/>
    <mergeCell ref="Z120:AS120"/>
    <mergeCell ref="BD2:BM2"/>
    <mergeCell ref="AT2:BC2"/>
    <mergeCell ref="Z2:AI2"/>
    <mergeCell ref="AJ25:AS25"/>
    <mergeCell ref="Z24:AS24"/>
    <mergeCell ref="Z25:AI25"/>
    <mergeCell ref="BZ1:CI1"/>
    <mergeCell ref="BP2:BY2"/>
    <mergeCell ref="BZ2:CI2"/>
    <mergeCell ref="A2:A3"/>
    <mergeCell ref="AJ2:AS2"/>
    <mergeCell ref="B2:B3"/>
    <mergeCell ref="C2:C3"/>
    <mergeCell ref="D2:M2"/>
    <mergeCell ref="P2:Y2"/>
    <mergeCell ref="BD1:BM1"/>
    <mergeCell ref="BP1:BY1"/>
    <mergeCell ref="AJ1:AS1"/>
    <mergeCell ref="BN2:BO2"/>
    <mergeCell ref="BN1:BO1"/>
    <mergeCell ref="AT1:BC1"/>
    <mergeCell ref="N1:O1"/>
  </mergeCells>
  <phoneticPr fontId="5" type="noConversion"/>
  <pageMargins left="0.75" right="0.75" top="1" bottom="1" header="0.5" footer="0.5"/>
  <pageSetup orientation="portrait" r:id="rId1"/>
  <headerFooter alignWithMargins="0"/>
  <ignoredErrors>
    <ignoredError sqref="AW100" formula="1"/>
  </ignoredErrors>
</worksheet>
</file>

<file path=xl/worksheets/sheet12.xml><?xml version="1.0" encoding="utf-8"?>
<worksheet xmlns="http://schemas.openxmlformats.org/spreadsheetml/2006/main" xmlns:r="http://schemas.openxmlformats.org/officeDocument/2006/relationships">
  <dimension ref="A1:H394"/>
  <sheetViews>
    <sheetView workbookViewId="0"/>
  </sheetViews>
  <sheetFormatPr defaultRowHeight="12.75"/>
  <cols>
    <col min="1" max="1" width="19.42578125" style="44" customWidth="1"/>
    <col min="2" max="2" width="26" style="44" customWidth="1"/>
    <col min="3" max="3" width="25.42578125" style="44" customWidth="1"/>
    <col min="4" max="4" width="32.42578125" style="44" customWidth="1"/>
    <col min="5" max="5" width="17.7109375" style="44" customWidth="1"/>
    <col min="6" max="7" width="9.140625" style="44"/>
    <col min="8" max="8" width="22.140625" style="44" customWidth="1"/>
  </cols>
  <sheetData>
    <row r="1" spans="1:8" s="1" customFormat="1">
      <c r="A1" s="56"/>
      <c r="B1" s="56" t="s">
        <v>1</v>
      </c>
      <c r="C1" s="56" t="s">
        <v>2</v>
      </c>
      <c r="D1" s="56" t="s">
        <v>3</v>
      </c>
      <c r="E1" s="56" t="s">
        <v>4</v>
      </c>
      <c r="F1" s="56"/>
      <c r="G1" s="56"/>
      <c r="H1" s="56"/>
    </row>
    <row r="2" spans="1:8">
      <c r="A2" s="44" t="s">
        <v>307</v>
      </c>
      <c r="B2" s="44" t="s">
        <v>308</v>
      </c>
      <c r="C2" s="44" t="s">
        <v>309</v>
      </c>
      <c r="D2" s="44" t="s">
        <v>310</v>
      </c>
      <c r="E2" s="44" t="s">
        <v>311</v>
      </c>
      <c r="H2" s="44" t="str">
        <f>CONCATENATE('Gene Table'!$B$1, 'Gene Table'!B2)</f>
        <v>Position</v>
      </c>
    </row>
    <row r="3" spans="1:8">
      <c r="A3" s="44" t="s">
        <v>312</v>
      </c>
      <c r="B3" s="44" t="s">
        <v>313</v>
      </c>
      <c r="C3" s="44" t="s">
        <v>314</v>
      </c>
      <c r="D3" s="44" t="s">
        <v>5</v>
      </c>
      <c r="E3" s="44" t="s">
        <v>315</v>
      </c>
      <c r="H3" s="44" t="str">
        <f>CONCATENATE('Gene Table'!$B$1, 'Gene Table'!B3)</f>
        <v>A01</v>
      </c>
    </row>
    <row r="4" spans="1:8">
      <c r="A4" s="44" t="s">
        <v>316</v>
      </c>
      <c r="B4" s="44" t="s">
        <v>317</v>
      </c>
      <c r="C4" s="44" t="s">
        <v>318</v>
      </c>
      <c r="D4" s="44" t="s">
        <v>6</v>
      </c>
      <c r="E4" s="44" t="s">
        <v>319</v>
      </c>
      <c r="H4" s="44" t="str">
        <f>CONCATENATE('Gene Table'!$B$1, 'Gene Table'!B4)</f>
        <v>A02</v>
      </c>
    </row>
    <row r="5" spans="1:8">
      <c r="A5" s="44" t="s">
        <v>320</v>
      </c>
      <c r="B5" s="44" t="s">
        <v>321</v>
      </c>
      <c r="C5" s="44" t="s">
        <v>322</v>
      </c>
      <c r="D5" s="44" t="s">
        <v>7</v>
      </c>
      <c r="E5" s="44" t="s">
        <v>323</v>
      </c>
      <c r="H5" s="44" t="str">
        <f>CONCATENATE('Gene Table'!$B$1, 'Gene Table'!B5)</f>
        <v>A03</v>
      </c>
    </row>
    <row r="6" spans="1:8">
      <c r="A6" s="44" t="s">
        <v>324</v>
      </c>
      <c r="B6" s="44" t="s">
        <v>325</v>
      </c>
      <c r="C6" s="44" t="s">
        <v>326</v>
      </c>
      <c r="D6" s="44" t="s">
        <v>327</v>
      </c>
      <c r="E6" s="44" t="s">
        <v>328</v>
      </c>
      <c r="H6" s="44" t="str">
        <f>CONCATENATE('Gene Table'!$B$1, 'Gene Table'!B6)</f>
        <v>A04</v>
      </c>
    </row>
    <row r="7" spans="1:8">
      <c r="A7" s="44" t="s">
        <v>329</v>
      </c>
      <c r="B7" s="44" t="s">
        <v>699</v>
      </c>
      <c r="C7" s="44" t="s">
        <v>700</v>
      </c>
      <c r="D7" s="44" t="s">
        <v>701</v>
      </c>
      <c r="E7" s="44" t="s">
        <v>702</v>
      </c>
      <c r="H7" s="44" t="str">
        <f>CONCATENATE('Gene Table'!$B$1, 'Gene Table'!B7)</f>
        <v>A05</v>
      </c>
    </row>
    <row r="8" spans="1:8">
      <c r="A8" s="44" t="s">
        <v>703</v>
      </c>
      <c r="B8" s="44" t="s">
        <v>704</v>
      </c>
      <c r="C8" s="44" t="s">
        <v>705</v>
      </c>
      <c r="D8" s="44" t="s">
        <v>8</v>
      </c>
      <c r="E8" s="44" t="s">
        <v>706</v>
      </c>
      <c r="H8" s="44" t="str">
        <f>CONCATENATE('Gene Table'!$B$1, 'Gene Table'!B8)</f>
        <v>A06</v>
      </c>
    </row>
    <row r="9" spans="1:8">
      <c r="A9" s="44" t="s">
        <v>707</v>
      </c>
      <c r="B9" s="44" t="s">
        <v>708</v>
      </c>
      <c r="C9" s="44" t="s">
        <v>709</v>
      </c>
      <c r="D9" s="44" t="s">
        <v>9</v>
      </c>
      <c r="E9" s="44" t="s">
        <v>710</v>
      </c>
      <c r="H9" s="44" t="str">
        <f>CONCATENATE('Gene Table'!$B$1, 'Gene Table'!B9)</f>
        <v>A07</v>
      </c>
    </row>
    <row r="10" spans="1:8">
      <c r="A10" s="44" t="s">
        <v>711</v>
      </c>
      <c r="B10" s="44" t="s">
        <v>712</v>
      </c>
      <c r="C10" s="44" t="s">
        <v>713</v>
      </c>
      <c r="D10" s="44" t="s">
        <v>13</v>
      </c>
      <c r="E10" s="44" t="s">
        <v>714</v>
      </c>
      <c r="H10" s="44" t="str">
        <f>CONCATENATE('Gene Table'!$B$1, 'Gene Table'!B10)</f>
        <v>A08</v>
      </c>
    </row>
    <row r="11" spans="1:8">
      <c r="A11" s="44" t="s">
        <v>715</v>
      </c>
      <c r="B11" s="44" t="s">
        <v>716</v>
      </c>
      <c r="C11" s="44" t="s">
        <v>472</v>
      </c>
      <c r="D11" s="44" t="s">
        <v>31</v>
      </c>
      <c r="E11" s="44" t="s">
        <v>473</v>
      </c>
      <c r="H11" s="44" t="str">
        <f>CONCATENATE('Gene Table'!$B$1, 'Gene Table'!B11)</f>
        <v>A09</v>
      </c>
    </row>
    <row r="12" spans="1:8">
      <c r="A12" s="44" t="s">
        <v>474</v>
      </c>
      <c r="B12" s="44" t="s">
        <v>475</v>
      </c>
      <c r="C12" s="44" t="s">
        <v>476</v>
      </c>
      <c r="D12" s="44" t="s">
        <v>14</v>
      </c>
      <c r="E12" s="44" t="s">
        <v>477</v>
      </c>
      <c r="H12" s="44" t="str">
        <f>CONCATENATE('Gene Table'!$B$1, 'Gene Table'!B12)</f>
        <v>A10</v>
      </c>
    </row>
    <row r="13" spans="1:8">
      <c r="A13" s="44" t="s">
        <v>478</v>
      </c>
      <c r="B13" s="44" t="s">
        <v>479</v>
      </c>
      <c r="C13" s="44" t="s">
        <v>480</v>
      </c>
      <c r="D13" s="44" t="s">
        <v>12</v>
      </c>
      <c r="E13" s="44" t="s">
        <v>481</v>
      </c>
      <c r="H13" s="44" t="str">
        <f>CONCATENATE('Gene Table'!$B$1, 'Gene Table'!B13)</f>
        <v>A11</v>
      </c>
    </row>
    <row r="14" spans="1:8">
      <c r="A14" s="44" t="s">
        <v>482</v>
      </c>
      <c r="B14" s="44" t="s">
        <v>483</v>
      </c>
      <c r="C14" s="44" t="s">
        <v>484</v>
      </c>
      <c r="D14" s="44" t="s">
        <v>15</v>
      </c>
      <c r="E14" s="44" t="s">
        <v>485</v>
      </c>
      <c r="H14" s="44" t="str">
        <f>CONCATENATE('Gene Table'!$B$1, 'Gene Table'!B14)</f>
        <v>A12</v>
      </c>
    </row>
    <row r="15" spans="1:8">
      <c r="A15" s="44" t="s">
        <v>486</v>
      </c>
      <c r="B15" s="44" t="s">
        <v>487</v>
      </c>
      <c r="C15" s="44" t="s">
        <v>488</v>
      </c>
      <c r="D15" s="44" t="s">
        <v>17</v>
      </c>
      <c r="E15" s="44" t="s">
        <v>489</v>
      </c>
      <c r="H15" s="44" t="str">
        <f>CONCATENATE('Gene Table'!$B$1, 'Gene Table'!B15)</f>
        <v>B01</v>
      </c>
    </row>
    <row r="16" spans="1:8">
      <c r="A16" s="44" t="s">
        <v>490</v>
      </c>
      <c r="B16" s="44" t="s">
        <v>491</v>
      </c>
      <c r="C16" s="44" t="s">
        <v>492</v>
      </c>
      <c r="D16" s="44" t="s">
        <v>29</v>
      </c>
      <c r="E16" s="44" t="s">
        <v>493</v>
      </c>
      <c r="H16" s="44" t="str">
        <f>CONCATENATE('Gene Table'!$B$1, 'Gene Table'!B16)</f>
        <v>B02</v>
      </c>
    </row>
    <row r="17" spans="1:8">
      <c r="A17" s="44" t="s">
        <v>494</v>
      </c>
      <c r="B17" s="44" t="s">
        <v>495</v>
      </c>
      <c r="C17" s="44" t="s">
        <v>496</v>
      </c>
      <c r="D17" s="44" t="s">
        <v>10</v>
      </c>
      <c r="E17" s="44" t="s">
        <v>497</v>
      </c>
      <c r="H17" s="44" t="str">
        <f>CONCATENATE('Gene Table'!$B$1, 'Gene Table'!B17)</f>
        <v>B03</v>
      </c>
    </row>
    <row r="18" spans="1:8">
      <c r="A18" s="44" t="s">
        <v>498</v>
      </c>
      <c r="B18" s="44" t="s">
        <v>499</v>
      </c>
      <c r="C18" s="44" t="s">
        <v>500</v>
      </c>
      <c r="D18" s="44" t="s">
        <v>16</v>
      </c>
      <c r="E18" s="44" t="s">
        <v>501</v>
      </c>
      <c r="H18" s="44" t="str">
        <f>CONCATENATE('Gene Table'!$B$1, 'Gene Table'!B18)</f>
        <v>B04</v>
      </c>
    </row>
    <row r="19" spans="1:8">
      <c r="A19" s="44" t="s">
        <v>502</v>
      </c>
      <c r="B19" s="44" t="s">
        <v>503</v>
      </c>
      <c r="C19" s="44" t="s">
        <v>504</v>
      </c>
      <c r="D19" s="44" t="s">
        <v>505</v>
      </c>
      <c r="E19" s="44" t="s">
        <v>506</v>
      </c>
      <c r="H19" s="44" t="str">
        <f>CONCATENATE('Gene Table'!$B$1, 'Gene Table'!B19)</f>
        <v>B05</v>
      </c>
    </row>
    <row r="20" spans="1:8">
      <c r="A20" s="44" t="s">
        <v>507</v>
      </c>
      <c r="B20" s="44" t="s">
        <v>508</v>
      </c>
      <c r="C20" s="44" t="s">
        <v>509</v>
      </c>
      <c r="D20" s="44" t="s">
        <v>510</v>
      </c>
      <c r="E20" s="44" t="s">
        <v>511</v>
      </c>
      <c r="H20" s="44" t="str">
        <f>CONCATENATE('Gene Table'!$B$1, 'Gene Table'!B20)</f>
        <v>B06</v>
      </c>
    </row>
    <row r="21" spans="1:8">
      <c r="A21" s="44" t="s">
        <v>512</v>
      </c>
      <c r="B21" s="44" t="s">
        <v>513</v>
      </c>
      <c r="C21" s="44" t="s">
        <v>514</v>
      </c>
      <c r="D21" s="44" t="s">
        <v>515</v>
      </c>
      <c r="E21" s="44" t="s">
        <v>516</v>
      </c>
      <c r="H21" s="44" t="str">
        <f>CONCATENATE('Gene Table'!$B$1, 'Gene Table'!B21)</f>
        <v>B07</v>
      </c>
    </row>
    <row r="22" spans="1:8">
      <c r="A22" s="44" t="s">
        <v>517</v>
      </c>
      <c r="B22" s="44" t="s">
        <v>518</v>
      </c>
      <c r="C22" s="44" t="s">
        <v>519</v>
      </c>
      <c r="D22" s="44" t="s">
        <v>23</v>
      </c>
      <c r="E22" s="44" t="s">
        <v>520</v>
      </c>
      <c r="H22" s="44" t="str">
        <f>CONCATENATE('Gene Table'!$B$1, 'Gene Table'!B22)</f>
        <v>B08</v>
      </c>
    </row>
    <row r="23" spans="1:8">
      <c r="A23" s="44" t="s">
        <v>521</v>
      </c>
      <c r="B23" s="44" t="s">
        <v>522</v>
      </c>
      <c r="C23" s="44" t="s">
        <v>523</v>
      </c>
      <c r="D23" s="44" t="s">
        <v>11</v>
      </c>
      <c r="E23" s="44" t="s">
        <v>524</v>
      </c>
      <c r="H23" s="44" t="str">
        <f>CONCATENATE('Gene Table'!$B$1, 'Gene Table'!B23)</f>
        <v>B09</v>
      </c>
    </row>
    <row r="24" spans="1:8">
      <c r="A24" s="44" t="s">
        <v>525</v>
      </c>
      <c r="B24" s="44" t="s">
        <v>526</v>
      </c>
      <c r="C24" s="44" t="s">
        <v>527</v>
      </c>
      <c r="D24" s="44" t="s">
        <v>528</v>
      </c>
      <c r="E24" s="44" t="s">
        <v>529</v>
      </c>
      <c r="H24" s="44" t="str">
        <f>CONCATENATE('Gene Table'!$B$1, 'Gene Table'!B24)</f>
        <v>B10</v>
      </c>
    </row>
    <row r="25" spans="1:8">
      <c r="A25" s="44" t="s">
        <v>530</v>
      </c>
      <c r="B25" s="44" t="s">
        <v>531</v>
      </c>
      <c r="C25" s="44" t="s">
        <v>532</v>
      </c>
      <c r="D25" s="44" t="s">
        <v>533</v>
      </c>
      <c r="E25" s="44" t="s">
        <v>534</v>
      </c>
      <c r="H25" s="44" t="str">
        <f>CONCATENATE('Gene Table'!$B$1, 'Gene Table'!B25)</f>
        <v>B11</v>
      </c>
    </row>
    <row r="26" spans="1:8">
      <c r="A26" s="44" t="s">
        <v>535</v>
      </c>
      <c r="B26" s="44" t="s">
        <v>536</v>
      </c>
      <c r="C26" s="44" t="s">
        <v>537</v>
      </c>
      <c r="D26" s="44" t="s">
        <v>24</v>
      </c>
      <c r="E26" s="44" t="s">
        <v>538</v>
      </c>
      <c r="H26" s="44" t="str">
        <f>CONCATENATE('Gene Table'!$B$1, 'Gene Table'!B26)</f>
        <v>B12</v>
      </c>
    </row>
    <row r="27" spans="1:8">
      <c r="A27" s="44" t="s">
        <v>539</v>
      </c>
      <c r="B27" s="44" t="s">
        <v>540</v>
      </c>
      <c r="C27" s="44" t="s">
        <v>541</v>
      </c>
      <c r="D27" s="44" t="s">
        <v>20</v>
      </c>
      <c r="E27" s="44" t="s">
        <v>542</v>
      </c>
      <c r="H27" s="44" t="str">
        <f>CONCATENATE('Gene Table'!$B$1, 'Gene Table'!B27)</f>
        <v>C01</v>
      </c>
    </row>
    <row r="28" spans="1:8">
      <c r="A28" s="44" t="s">
        <v>543</v>
      </c>
      <c r="B28" s="44" t="s">
        <v>544</v>
      </c>
      <c r="C28" s="44" t="s">
        <v>545</v>
      </c>
      <c r="D28" s="44" t="s">
        <v>546</v>
      </c>
      <c r="E28" s="44" t="s">
        <v>547</v>
      </c>
      <c r="H28" s="44" t="str">
        <f>CONCATENATE('Gene Table'!$B$1, 'Gene Table'!B28)</f>
        <v>C02</v>
      </c>
    </row>
    <row r="29" spans="1:8">
      <c r="A29" s="44" t="s">
        <v>548</v>
      </c>
      <c r="B29" s="44" t="s">
        <v>549</v>
      </c>
      <c r="C29" s="44" t="s">
        <v>550</v>
      </c>
      <c r="D29" s="44" t="s">
        <v>551</v>
      </c>
      <c r="E29" s="44" t="s">
        <v>552</v>
      </c>
      <c r="H29" s="44" t="str">
        <f>CONCATENATE('Gene Table'!$B$1, 'Gene Table'!B29)</f>
        <v>C03</v>
      </c>
    </row>
    <row r="30" spans="1:8">
      <c r="A30" s="44" t="s">
        <v>553</v>
      </c>
      <c r="B30" s="44" t="s">
        <v>554</v>
      </c>
      <c r="C30" s="44" t="s">
        <v>555</v>
      </c>
      <c r="D30" s="44" t="s">
        <v>556</v>
      </c>
      <c r="E30" s="44" t="s">
        <v>557</v>
      </c>
      <c r="H30" s="44" t="str">
        <f>CONCATENATE('Gene Table'!$B$1, 'Gene Table'!B30)</f>
        <v>C04</v>
      </c>
    </row>
    <row r="31" spans="1:8">
      <c r="A31" s="44" t="s">
        <v>558</v>
      </c>
      <c r="B31" s="44" t="s">
        <v>559</v>
      </c>
      <c r="C31" s="44" t="s">
        <v>560</v>
      </c>
      <c r="D31" s="44" t="s">
        <v>561</v>
      </c>
      <c r="E31" s="44" t="s">
        <v>562</v>
      </c>
      <c r="H31" s="44" t="str">
        <f>CONCATENATE('Gene Table'!$B$1, 'Gene Table'!B31)</f>
        <v>C05</v>
      </c>
    </row>
    <row r="32" spans="1:8">
      <c r="A32" s="44" t="s">
        <v>563</v>
      </c>
      <c r="B32" s="44" t="s">
        <v>564</v>
      </c>
      <c r="C32" s="44" t="s">
        <v>565</v>
      </c>
      <c r="D32" s="44" t="s">
        <v>566</v>
      </c>
      <c r="E32" s="44" t="s">
        <v>567</v>
      </c>
      <c r="H32" s="44" t="str">
        <f>CONCATENATE('Gene Table'!$B$1, 'Gene Table'!B32)</f>
        <v>C06</v>
      </c>
    </row>
    <row r="33" spans="1:8">
      <c r="A33" s="44" t="s">
        <v>568</v>
      </c>
      <c r="B33" s="44" t="s">
        <v>569</v>
      </c>
      <c r="C33" s="44" t="s">
        <v>570</v>
      </c>
      <c r="D33" s="44" t="s">
        <v>571</v>
      </c>
      <c r="E33" s="44" t="s">
        <v>572</v>
      </c>
      <c r="H33" s="44" t="str">
        <f>CONCATENATE('Gene Table'!$B$1, 'Gene Table'!B33)</f>
        <v>C07</v>
      </c>
    </row>
    <row r="34" spans="1:8">
      <c r="A34" s="44" t="s">
        <v>573</v>
      </c>
      <c r="B34" s="44" t="s">
        <v>574</v>
      </c>
      <c r="C34" s="44" t="s">
        <v>575</v>
      </c>
      <c r="D34" s="44" t="s">
        <v>576</v>
      </c>
      <c r="E34" s="44" t="s">
        <v>577</v>
      </c>
      <c r="H34" s="44" t="str">
        <f>CONCATENATE('Gene Table'!$B$1, 'Gene Table'!B34)</f>
        <v>C08</v>
      </c>
    </row>
    <row r="35" spans="1:8">
      <c r="A35" s="44" t="s">
        <v>578</v>
      </c>
      <c r="B35" s="44" t="s">
        <v>579</v>
      </c>
      <c r="C35" s="44" t="s">
        <v>580</v>
      </c>
      <c r="D35" s="44" t="s">
        <v>581</v>
      </c>
      <c r="E35" s="44" t="s">
        <v>582</v>
      </c>
      <c r="H35" s="44" t="str">
        <f>CONCATENATE('Gene Table'!$B$1, 'Gene Table'!B35)</f>
        <v>C09</v>
      </c>
    </row>
    <row r="36" spans="1:8">
      <c r="A36" s="44" t="s">
        <v>583</v>
      </c>
      <c r="B36" s="44" t="s">
        <v>584</v>
      </c>
      <c r="C36" s="44" t="s">
        <v>585</v>
      </c>
      <c r="D36" s="44" t="s">
        <v>26</v>
      </c>
      <c r="E36" s="44" t="s">
        <v>586</v>
      </c>
      <c r="H36" s="44" t="str">
        <f>CONCATENATE('Gene Table'!$B$1, 'Gene Table'!B36)</f>
        <v>C10</v>
      </c>
    </row>
    <row r="37" spans="1:8">
      <c r="A37" s="44" t="s">
        <v>587</v>
      </c>
      <c r="B37" s="44" t="s">
        <v>588</v>
      </c>
      <c r="C37" s="44" t="s">
        <v>589</v>
      </c>
      <c r="D37" s="44" t="s">
        <v>590</v>
      </c>
      <c r="E37" s="44" t="s">
        <v>591</v>
      </c>
      <c r="H37" s="44" t="str">
        <f>CONCATENATE('Gene Table'!$B$1, 'Gene Table'!B37)</f>
        <v>C11</v>
      </c>
    </row>
    <row r="38" spans="1:8">
      <c r="A38" s="44" t="s">
        <v>592</v>
      </c>
      <c r="B38" s="44" t="s">
        <v>593</v>
      </c>
      <c r="C38" s="44" t="s">
        <v>594</v>
      </c>
      <c r="D38" s="44" t="s">
        <v>30</v>
      </c>
      <c r="E38" s="44" t="s">
        <v>595</v>
      </c>
      <c r="H38" s="44" t="str">
        <f>CONCATENATE('Gene Table'!$B$1, 'Gene Table'!B38)</f>
        <v>C12</v>
      </c>
    </row>
    <row r="39" spans="1:8">
      <c r="A39" s="44" t="s">
        <v>596</v>
      </c>
      <c r="B39" s="44" t="s">
        <v>597</v>
      </c>
      <c r="C39" s="44" t="s">
        <v>598</v>
      </c>
      <c r="D39" s="44" t="s">
        <v>599</v>
      </c>
      <c r="E39" s="44" t="s">
        <v>600</v>
      </c>
      <c r="H39" s="44" t="str">
        <f>CONCATENATE('Gene Table'!$B$1, 'Gene Table'!B39)</f>
        <v>D01</v>
      </c>
    </row>
    <row r="40" spans="1:8">
      <c r="A40" s="44" t="s">
        <v>601</v>
      </c>
      <c r="B40" s="44" t="s">
        <v>602</v>
      </c>
      <c r="C40" s="44" t="s">
        <v>603</v>
      </c>
      <c r="D40" s="44" t="s">
        <v>37</v>
      </c>
      <c r="E40" s="44" t="s">
        <v>604</v>
      </c>
      <c r="H40" s="44" t="str">
        <f>CONCATENATE('Gene Table'!$B$1, 'Gene Table'!B40)</f>
        <v>D02</v>
      </c>
    </row>
    <row r="41" spans="1:8">
      <c r="A41" s="44" t="s">
        <v>605</v>
      </c>
      <c r="B41" s="44" t="s">
        <v>606</v>
      </c>
      <c r="C41" s="44" t="s">
        <v>607</v>
      </c>
      <c r="D41" s="44" t="s">
        <v>36</v>
      </c>
      <c r="E41" s="44" t="s">
        <v>608</v>
      </c>
      <c r="H41" s="44" t="str">
        <f>CONCATENATE('Gene Table'!$B$1, 'Gene Table'!B41)</f>
        <v>D03</v>
      </c>
    </row>
    <row r="42" spans="1:8">
      <c r="A42" s="44" t="s">
        <v>609</v>
      </c>
      <c r="B42" s="44" t="s">
        <v>610</v>
      </c>
      <c r="C42" s="44" t="s">
        <v>611</v>
      </c>
      <c r="D42" s="44" t="s">
        <v>39</v>
      </c>
      <c r="E42" s="44" t="s">
        <v>612</v>
      </c>
      <c r="H42" s="44" t="str">
        <f>CONCATENATE('Gene Table'!$B$1, 'Gene Table'!B42)</f>
        <v>D04</v>
      </c>
    </row>
    <row r="43" spans="1:8">
      <c r="A43" s="44" t="s">
        <v>613</v>
      </c>
      <c r="B43" s="44" t="s">
        <v>614</v>
      </c>
      <c r="C43" s="44" t="s">
        <v>615</v>
      </c>
      <c r="D43" s="44" t="s">
        <v>19</v>
      </c>
      <c r="E43" s="44" t="s">
        <v>616</v>
      </c>
      <c r="H43" s="44" t="str">
        <f>CONCATENATE('Gene Table'!$B$1, 'Gene Table'!B43)</f>
        <v>D05</v>
      </c>
    </row>
    <row r="44" spans="1:8">
      <c r="A44" s="44" t="s">
        <v>617</v>
      </c>
      <c r="B44" s="44" t="s">
        <v>618</v>
      </c>
      <c r="C44" s="44" t="s">
        <v>619</v>
      </c>
      <c r="D44" s="44" t="s">
        <v>22</v>
      </c>
      <c r="E44" s="44" t="s">
        <v>620</v>
      </c>
      <c r="H44" s="44" t="str">
        <f>CONCATENATE('Gene Table'!$B$1, 'Gene Table'!B44)</f>
        <v>D06</v>
      </c>
    </row>
    <row r="45" spans="1:8">
      <c r="A45" s="44" t="s">
        <v>621</v>
      </c>
      <c r="B45" s="44" t="s">
        <v>622</v>
      </c>
      <c r="C45" s="44" t="s">
        <v>623</v>
      </c>
      <c r="D45" s="44" t="s">
        <v>57</v>
      </c>
      <c r="E45" s="44" t="s">
        <v>624</v>
      </c>
      <c r="H45" s="44" t="str">
        <f>CONCATENATE('Gene Table'!$B$1, 'Gene Table'!B45)</f>
        <v>D07</v>
      </c>
    </row>
    <row r="46" spans="1:8">
      <c r="A46" s="44" t="s">
        <v>625</v>
      </c>
      <c r="B46" s="44" t="s">
        <v>626</v>
      </c>
      <c r="C46" s="44" t="s">
        <v>627</v>
      </c>
      <c r="D46" s="44" t="s">
        <v>628</v>
      </c>
      <c r="E46" s="44" t="s">
        <v>629</v>
      </c>
      <c r="H46" s="44" t="str">
        <f>CONCATENATE('Gene Table'!$B$1, 'Gene Table'!B46)</f>
        <v>D08</v>
      </c>
    </row>
    <row r="47" spans="1:8">
      <c r="A47" s="44" t="s">
        <v>630</v>
      </c>
      <c r="B47" s="44" t="s">
        <v>631</v>
      </c>
      <c r="C47" s="44" t="s">
        <v>632</v>
      </c>
      <c r="D47" s="44" t="s">
        <v>633</v>
      </c>
      <c r="E47" s="44" t="s">
        <v>634</v>
      </c>
      <c r="H47" s="44" t="str">
        <f>CONCATENATE('Gene Table'!$B$1, 'Gene Table'!B47)</f>
        <v>D09</v>
      </c>
    </row>
    <row r="48" spans="1:8">
      <c r="A48" s="44" t="s">
        <v>635</v>
      </c>
      <c r="B48" s="44" t="s">
        <v>636</v>
      </c>
      <c r="C48" s="44" t="s">
        <v>637</v>
      </c>
      <c r="D48" s="44" t="s">
        <v>28</v>
      </c>
      <c r="E48" s="44" t="s">
        <v>638</v>
      </c>
      <c r="H48" s="44" t="str">
        <f>CONCATENATE('Gene Table'!$B$1, 'Gene Table'!B48)</f>
        <v>D10</v>
      </c>
    </row>
    <row r="49" spans="1:8">
      <c r="A49" s="44" t="s">
        <v>639</v>
      </c>
      <c r="B49" s="44" t="s">
        <v>640</v>
      </c>
      <c r="C49" s="44" t="s">
        <v>641</v>
      </c>
      <c r="D49" s="44" t="s">
        <v>32</v>
      </c>
      <c r="E49" s="44" t="s">
        <v>642</v>
      </c>
      <c r="H49" s="44" t="str">
        <f>CONCATENATE('Gene Table'!$B$1, 'Gene Table'!B49)</f>
        <v>D11</v>
      </c>
    </row>
    <row r="50" spans="1:8">
      <c r="A50" s="44" t="s">
        <v>643</v>
      </c>
      <c r="B50" s="44" t="s">
        <v>644</v>
      </c>
      <c r="C50" s="44" t="s">
        <v>645</v>
      </c>
      <c r="D50" s="44" t="s">
        <v>646</v>
      </c>
      <c r="E50" s="44" t="s">
        <v>647</v>
      </c>
      <c r="H50" s="44" t="str">
        <f>CONCATENATE('Gene Table'!$B$1, 'Gene Table'!B50)</f>
        <v>D12</v>
      </c>
    </row>
    <row r="51" spans="1:8">
      <c r="A51" s="44" t="s">
        <v>648</v>
      </c>
      <c r="B51" s="44" t="s">
        <v>649</v>
      </c>
      <c r="C51" s="44" t="s">
        <v>650</v>
      </c>
      <c r="D51" s="44" t="s">
        <v>651</v>
      </c>
      <c r="E51" s="44" t="s">
        <v>652</v>
      </c>
      <c r="H51" s="44" t="str">
        <f>CONCATENATE('Gene Table'!$B$1, 'Gene Table'!B51)</f>
        <v>E01</v>
      </c>
    </row>
    <row r="52" spans="1:8">
      <c r="A52" s="44" t="s">
        <v>653</v>
      </c>
      <c r="B52" s="44" t="s">
        <v>654</v>
      </c>
      <c r="C52" s="44" t="s">
        <v>655</v>
      </c>
      <c r="D52" s="44" t="s">
        <v>656</v>
      </c>
      <c r="E52" s="44" t="s">
        <v>657</v>
      </c>
      <c r="H52" s="44" t="str">
        <f>CONCATENATE('Gene Table'!$B$1, 'Gene Table'!B52)</f>
        <v>E02</v>
      </c>
    </row>
    <row r="53" spans="1:8">
      <c r="A53" s="44" t="s">
        <v>658</v>
      </c>
      <c r="B53" s="44" t="s">
        <v>659</v>
      </c>
      <c r="C53" s="44" t="s">
        <v>660</v>
      </c>
      <c r="D53" s="44" t="s">
        <v>38</v>
      </c>
      <c r="E53" s="44" t="s">
        <v>661</v>
      </c>
      <c r="H53" s="44" t="str">
        <f>CONCATENATE('Gene Table'!$B$1, 'Gene Table'!B53)</f>
        <v>E03</v>
      </c>
    </row>
    <row r="54" spans="1:8">
      <c r="A54" s="44" t="s">
        <v>662</v>
      </c>
      <c r="B54" s="44" t="s">
        <v>663</v>
      </c>
      <c r="C54" s="44" t="s">
        <v>664</v>
      </c>
      <c r="D54" s="44" t="s">
        <v>33</v>
      </c>
      <c r="E54" s="44" t="s">
        <v>665</v>
      </c>
      <c r="H54" s="44" t="str">
        <f>CONCATENATE('Gene Table'!$B$1, 'Gene Table'!B54)</f>
        <v>E04</v>
      </c>
    </row>
    <row r="55" spans="1:8">
      <c r="A55" s="44" t="s">
        <v>666</v>
      </c>
      <c r="B55" s="44" t="s">
        <v>667</v>
      </c>
      <c r="C55" s="44" t="s">
        <v>668</v>
      </c>
      <c r="D55" s="44" t="s">
        <v>669</v>
      </c>
      <c r="E55" s="44" t="s">
        <v>670</v>
      </c>
      <c r="H55" s="44" t="str">
        <f>CONCATENATE('Gene Table'!$B$1, 'Gene Table'!B55)</f>
        <v>E05</v>
      </c>
    </row>
    <row r="56" spans="1:8">
      <c r="A56" s="44" t="s">
        <v>671</v>
      </c>
      <c r="B56" s="44" t="s">
        <v>672</v>
      </c>
      <c r="C56" s="44" t="s">
        <v>673</v>
      </c>
      <c r="D56" s="44" t="s">
        <v>674</v>
      </c>
      <c r="E56" s="44" t="s">
        <v>675</v>
      </c>
      <c r="H56" s="44" t="str">
        <f>CONCATENATE('Gene Table'!$B$1, 'Gene Table'!B56)</f>
        <v>E06</v>
      </c>
    </row>
    <row r="57" spans="1:8">
      <c r="A57" s="44" t="s">
        <v>676</v>
      </c>
      <c r="B57" s="44" t="s">
        <v>677</v>
      </c>
      <c r="C57" s="44" t="s">
        <v>678</v>
      </c>
      <c r="D57" s="44" t="s">
        <v>42</v>
      </c>
      <c r="E57" s="44" t="s">
        <v>679</v>
      </c>
      <c r="H57" s="44" t="str">
        <f>CONCATENATE('Gene Table'!$B$1, 'Gene Table'!B57)</f>
        <v>E07</v>
      </c>
    </row>
    <row r="58" spans="1:8">
      <c r="A58" s="44" t="s">
        <v>680</v>
      </c>
      <c r="B58" s="44" t="s">
        <v>681</v>
      </c>
      <c r="C58" s="44" t="s">
        <v>682</v>
      </c>
      <c r="D58" s="44" t="s">
        <v>35</v>
      </c>
      <c r="E58" s="44" t="s">
        <v>683</v>
      </c>
      <c r="H58" s="44" t="str">
        <f>CONCATENATE('Gene Table'!$B$1, 'Gene Table'!B58)</f>
        <v>E08</v>
      </c>
    </row>
    <row r="59" spans="1:8">
      <c r="A59" s="44" t="s">
        <v>684</v>
      </c>
      <c r="B59" s="44" t="s">
        <v>685</v>
      </c>
      <c r="C59" s="44" t="s">
        <v>686</v>
      </c>
      <c r="D59" s="44" t="s">
        <v>64</v>
      </c>
      <c r="E59" s="44" t="s">
        <v>687</v>
      </c>
      <c r="H59" s="44" t="str">
        <f>CONCATENATE('Gene Table'!$B$1, 'Gene Table'!B59)</f>
        <v>E09</v>
      </c>
    </row>
    <row r="60" spans="1:8">
      <c r="A60" s="44" t="s">
        <v>688</v>
      </c>
      <c r="B60" s="44" t="s">
        <v>689</v>
      </c>
      <c r="C60" s="44" t="s">
        <v>690</v>
      </c>
      <c r="D60" s="44" t="s">
        <v>691</v>
      </c>
      <c r="E60" s="44" t="s">
        <v>692</v>
      </c>
      <c r="H60" s="44" t="str">
        <f>CONCATENATE('Gene Table'!$B$1, 'Gene Table'!B60)</f>
        <v>E10</v>
      </c>
    </row>
    <row r="61" spans="1:8">
      <c r="A61" s="44" t="s">
        <v>693</v>
      </c>
      <c r="B61" s="44" t="s">
        <v>694</v>
      </c>
      <c r="C61" s="44" t="s">
        <v>695</v>
      </c>
      <c r="D61" s="44" t="s">
        <v>696</v>
      </c>
      <c r="E61" s="44" t="s">
        <v>697</v>
      </c>
      <c r="H61" s="44" t="str">
        <f>CONCATENATE('Gene Table'!$B$1, 'Gene Table'!B61)</f>
        <v>E11</v>
      </c>
    </row>
    <row r="62" spans="1:8">
      <c r="A62" s="44" t="s">
        <v>698</v>
      </c>
      <c r="B62" s="44" t="s">
        <v>890</v>
      </c>
      <c r="C62" s="44" t="s">
        <v>891</v>
      </c>
      <c r="D62" s="44" t="s">
        <v>49</v>
      </c>
      <c r="E62" s="44" t="s">
        <v>892</v>
      </c>
      <c r="H62" s="44" t="str">
        <f>CONCATENATE('Gene Table'!$B$1, 'Gene Table'!B62)</f>
        <v>E12</v>
      </c>
    </row>
    <row r="63" spans="1:8">
      <c r="A63" s="44" t="s">
        <v>893</v>
      </c>
      <c r="B63" s="44" t="s">
        <v>894</v>
      </c>
      <c r="C63" s="44" t="s">
        <v>895</v>
      </c>
      <c r="D63" s="44" t="s">
        <v>896</v>
      </c>
      <c r="E63" s="44" t="s">
        <v>897</v>
      </c>
      <c r="H63" s="44" t="str">
        <f>CONCATENATE('Gene Table'!$B$1, 'Gene Table'!B63)</f>
        <v>F01</v>
      </c>
    </row>
    <row r="64" spans="1:8">
      <c r="A64" s="44" t="s">
        <v>898</v>
      </c>
      <c r="B64" s="44" t="s">
        <v>899</v>
      </c>
      <c r="C64" s="44" t="s">
        <v>900</v>
      </c>
      <c r="D64" s="44" t="s">
        <v>901</v>
      </c>
      <c r="E64" s="44" t="s">
        <v>902</v>
      </c>
      <c r="H64" s="44" t="str">
        <f>CONCATENATE('Gene Table'!$B$1, 'Gene Table'!B64)</f>
        <v>F02</v>
      </c>
    </row>
    <row r="65" spans="1:8">
      <c r="A65" s="44" t="s">
        <v>903</v>
      </c>
      <c r="B65" s="44" t="s">
        <v>904</v>
      </c>
      <c r="C65" s="44" t="s">
        <v>905</v>
      </c>
      <c r="D65" s="44" t="s">
        <v>27</v>
      </c>
      <c r="E65" s="44" t="s">
        <v>906</v>
      </c>
      <c r="H65" s="44" t="str">
        <f>CONCATENATE('Gene Table'!$B$1, 'Gene Table'!B65)</f>
        <v>F03</v>
      </c>
    </row>
    <row r="66" spans="1:8">
      <c r="A66" s="44" t="s">
        <v>907</v>
      </c>
      <c r="B66" s="44" t="s">
        <v>908</v>
      </c>
      <c r="C66" s="44" t="s">
        <v>909</v>
      </c>
      <c r="D66" s="44" t="s">
        <v>910</v>
      </c>
      <c r="E66" s="44" t="s">
        <v>911</v>
      </c>
      <c r="H66" s="44" t="str">
        <f>CONCATENATE('Gene Table'!$B$1, 'Gene Table'!B66)</f>
        <v>F04</v>
      </c>
    </row>
    <row r="67" spans="1:8">
      <c r="A67" s="44" t="s">
        <v>912</v>
      </c>
      <c r="B67" s="44" t="s">
        <v>913</v>
      </c>
      <c r="C67" s="44" t="s">
        <v>914</v>
      </c>
      <c r="D67" s="44" t="s">
        <v>915</v>
      </c>
      <c r="E67" s="44" t="s">
        <v>916</v>
      </c>
      <c r="H67" s="44" t="str">
        <f>CONCATENATE('Gene Table'!$B$1, 'Gene Table'!B67)</f>
        <v>F05</v>
      </c>
    </row>
    <row r="68" spans="1:8">
      <c r="A68" s="44" t="s">
        <v>917</v>
      </c>
      <c r="B68" s="44" t="s">
        <v>918</v>
      </c>
      <c r="C68" s="44" t="s">
        <v>919</v>
      </c>
      <c r="D68" s="44" t="s">
        <v>920</v>
      </c>
      <c r="E68" s="44" t="s">
        <v>921</v>
      </c>
      <c r="H68" s="44" t="str">
        <f>CONCATENATE('Gene Table'!$B$1, 'Gene Table'!B68)</f>
        <v>F06</v>
      </c>
    </row>
    <row r="69" spans="1:8">
      <c r="A69" s="44" t="s">
        <v>922</v>
      </c>
      <c r="B69" s="44" t="s">
        <v>923</v>
      </c>
      <c r="C69" s="44" t="s">
        <v>924</v>
      </c>
      <c r="D69" s="44" t="s">
        <v>925</v>
      </c>
      <c r="E69" s="44" t="s">
        <v>926</v>
      </c>
      <c r="H69" s="44" t="str">
        <f>CONCATENATE('Gene Table'!$B$1, 'Gene Table'!B69)</f>
        <v>F07</v>
      </c>
    </row>
    <row r="70" spans="1:8">
      <c r="A70" s="44" t="s">
        <v>927</v>
      </c>
      <c r="B70" s="44" t="s">
        <v>928</v>
      </c>
      <c r="C70" s="44" t="s">
        <v>929</v>
      </c>
      <c r="D70" s="44" t="s">
        <v>40</v>
      </c>
      <c r="E70" s="44" t="s">
        <v>930</v>
      </c>
      <c r="H70" s="44" t="str">
        <f>CONCATENATE('Gene Table'!$B$1, 'Gene Table'!B70)</f>
        <v>F08</v>
      </c>
    </row>
    <row r="71" spans="1:8">
      <c r="A71" s="44" t="s">
        <v>931</v>
      </c>
      <c r="B71" s="44" t="s">
        <v>932</v>
      </c>
      <c r="C71" s="44" t="s">
        <v>933</v>
      </c>
      <c r="D71" s="44" t="s">
        <v>934</v>
      </c>
      <c r="E71" s="44" t="s">
        <v>935</v>
      </c>
      <c r="H71" s="44" t="str">
        <f>CONCATENATE('Gene Table'!$B$1, 'Gene Table'!B71)</f>
        <v>F09</v>
      </c>
    </row>
    <row r="72" spans="1:8">
      <c r="A72" s="44" t="s">
        <v>936</v>
      </c>
      <c r="B72" s="44" t="s">
        <v>937</v>
      </c>
      <c r="C72" s="44" t="s">
        <v>938</v>
      </c>
      <c r="D72" s="44" t="s">
        <v>939</v>
      </c>
      <c r="E72" s="44" t="s">
        <v>940</v>
      </c>
      <c r="H72" s="44" t="str">
        <f>CONCATENATE('Gene Table'!$B$1, 'Gene Table'!B72)</f>
        <v>F10</v>
      </c>
    </row>
    <row r="73" spans="1:8">
      <c r="A73" s="44" t="s">
        <v>941</v>
      </c>
      <c r="B73" s="44" t="s">
        <v>942</v>
      </c>
      <c r="C73" s="44" t="s">
        <v>943</v>
      </c>
      <c r="D73" s="44" t="s">
        <v>68</v>
      </c>
      <c r="E73" s="44" t="s">
        <v>944</v>
      </c>
      <c r="H73" s="44" t="str">
        <f>CONCATENATE('Gene Table'!$B$1, 'Gene Table'!B73)</f>
        <v>F11</v>
      </c>
    </row>
    <row r="74" spans="1:8">
      <c r="A74" s="44" t="s">
        <v>945</v>
      </c>
      <c r="B74" s="44" t="s">
        <v>946</v>
      </c>
      <c r="C74" s="44" t="s">
        <v>947</v>
      </c>
      <c r="D74" s="44" t="s">
        <v>43</v>
      </c>
      <c r="E74" s="44" t="s">
        <v>948</v>
      </c>
      <c r="H74" s="44" t="str">
        <f>CONCATENATE('Gene Table'!$B$1, 'Gene Table'!B74)</f>
        <v>F12</v>
      </c>
    </row>
    <row r="75" spans="1:8">
      <c r="A75" s="44" t="s">
        <v>949</v>
      </c>
      <c r="B75" s="44" t="s">
        <v>950</v>
      </c>
      <c r="C75" s="44" t="s">
        <v>951</v>
      </c>
      <c r="D75" s="44" t="s">
        <v>46</v>
      </c>
      <c r="E75" s="44" t="s">
        <v>952</v>
      </c>
      <c r="H75" s="44" t="str">
        <f>CONCATENATE('Gene Table'!$B$1, 'Gene Table'!B75)</f>
        <v>G01</v>
      </c>
    </row>
    <row r="76" spans="1:8">
      <c r="A76" s="44" t="s">
        <v>953</v>
      </c>
      <c r="B76" s="44" t="s">
        <v>954</v>
      </c>
      <c r="C76" s="44" t="s">
        <v>955</v>
      </c>
      <c r="D76" s="44" t="s">
        <v>956</v>
      </c>
      <c r="E76" s="44" t="s">
        <v>957</v>
      </c>
      <c r="H76" s="44" t="str">
        <f>CONCATENATE('Gene Table'!$B$1, 'Gene Table'!B76)</f>
        <v>G02</v>
      </c>
    </row>
    <row r="77" spans="1:8">
      <c r="A77" s="44" t="s">
        <v>958</v>
      </c>
      <c r="B77" s="44" t="s">
        <v>959</v>
      </c>
      <c r="C77" s="44" t="s">
        <v>960</v>
      </c>
      <c r="D77" s="44" t="s">
        <v>961</v>
      </c>
      <c r="E77" s="44" t="s">
        <v>962</v>
      </c>
      <c r="H77" s="44" t="str">
        <f>CONCATENATE('Gene Table'!$B$1, 'Gene Table'!B77)</f>
        <v>G03</v>
      </c>
    </row>
    <row r="78" spans="1:8">
      <c r="A78" s="44" t="s">
        <v>963</v>
      </c>
      <c r="B78" s="44" t="s">
        <v>964</v>
      </c>
      <c r="C78" s="44" t="s">
        <v>965</v>
      </c>
      <c r="D78" s="44" t="s">
        <v>966</v>
      </c>
      <c r="E78" s="44" t="s">
        <v>967</v>
      </c>
      <c r="H78" s="44" t="str">
        <f>CONCATENATE('Gene Table'!$B$1, 'Gene Table'!B78)</f>
        <v>G04</v>
      </c>
    </row>
    <row r="79" spans="1:8">
      <c r="A79" s="44" t="s">
        <v>968</v>
      </c>
      <c r="B79" s="44" t="s">
        <v>969</v>
      </c>
      <c r="C79" s="44" t="s">
        <v>970</v>
      </c>
      <c r="D79" s="44" t="s">
        <v>80</v>
      </c>
      <c r="E79" s="44" t="s">
        <v>971</v>
      </c>
      <c r="H79" s="44" t="str">
        <f>CONCATENATE('Gene Table'!$B$1, 'Gene Table'!B79)</f>
        <v>G05</v>
      </c>
    </row>
    <row r="80" spans="1:8">
      <c r="A80" s="44" t="s">
        <v>972</v>
      </c>
      <c r="B80" s="44" t="s">
        <v>973</v>
      </c>
      <c r="C80" s="44" t="s">
        <v>974</v>
      </c>
      <c r="D80" s="44" t="s">
        <v>67</v>
      </c>
      <c r="E80" s="44" t="s">
        <v>975</v>
      </c>
      <c r="H80" s="44" t="str">
        <f>CONCATENATE('Gene Table'!$B$1, 'Gene Table'!B80)</f>
        <v>G06</v>
      </c>
    </row>
    <row r="81" spans="1:8">
      <c r="A81" s="44" t="s">
        <v>976</v>
      </c>
      <c r="B81" s="44" t="s">
        <v>977</v>
      </c>
      <c r="C81" s="44" t="s">
        <v>978</v>
      </c>
      <c r="D81" s="44" t="s">
        <v>979</v>
      </c>
      <c r="E81" s="44" t="s">
        <v>980</v>
      </c>
      <c r="H81" s="44" t="str">
        <f>CONCATENATE('Gene Table'!$B$1, 'Gene Table'!B81)</f>
        <v>G07</v>
      </c>
    </row>
    <row r="82" spans="1:8">
      <c r="A82" s="44" t="s">
        <v>981</v>
      </c>
      <c r="B82" s="44" t="s">
        <v>982</v>
      </c>
      <c r="C82" s="44" t="s">
        <v>983</v>
      </c>
      <c r="D82" s="44" t="s">
        <v>34</v>
      </c>
      <c r="E82" s="44" t="s">
        <v>984</v>
      </c>
      <c r="H82" s="44" t="str">
        <f>CONCATENATE('Gene Table'!$B$1, 'Gene Table'!B82)</f>
        <v>G08</v>
      </c>
    </row>
    <row r="83" spans="1:8">
      <c r="A83" s="44" t="s">
        <v>985</v>
      </c>
      <c r="B83" s="44" t="s">
        <v>986</v>
      </c>
      <c r="C83" s="44" t="s">
        <v>987</v>
      </c>
      <c r="D83" s="44" t="s">
        <v>71</v>
      </c>
      <c r="E83" s="44" t="s">
        <v>988</v>
      </c>
      <c r="H83" s="44" t="str">
        <f>CONCATENATE('Gene Table'!$B$1, 'Gene Table'!B83)</f>
        <v>G09</v>
      </c>
    </row>
    <row r="84" spans="1:8">
      <c r="A84" s="44" t="s">
        <v>989</v>
      </c>
      <c r="B84" s="44" t="s">
        <v>990</v>
      </c>
      <c r="C84" s="44" t="s">
        <v>991</v>
      </c>
      <c r="D84" s="44" t="s">
        <v>73</v>
      </c>
      <c r="E84" s="44" t="s">
        <v>992</v>
      </c>
      <c r="H84" s="44" t="str">
        <f>CONCATENATE('Gene Table'!$B$1, 'Gene Table'!B84)</f>
        <v>G10</v>
      </c>
    </row>
    <row r="85" spans="1:8">
      <c r="A85" s="44" t="s">
        <v>993</v>
      </c>
      <c r="B85" s="44" t="s">
        <v>994</v>
      </c>
      <c r="C85" s="44" t="s">
        <v>995</v>
      </c>
      <c r="D85" s="44" t="s">
        <v>996</v>
      </c>
      <c r="E85" s="44" t="s">
        <v>997</v>
      </c>
      <c r="H85" s="44" t="str">
        <f>CONCATENATE('Gene Table'!$B$1, 'Gene Table'!B85)</f>
        <v>G11</v>
      </c>
    </row>
    <row r="86" spans="1:8">
      <c r="A86" s="44" t="s">
        <v>998</v>
      </c>
      <c r="B86" s="44" t="s">
        <v>999</v>
      </c>
      <c r="C86" s="44" t="s">
        <v>1000</v>
      </c>
      <c r="D86" s="44" t="s">
        <v>21</v>
      </c>
      <c r="E86" s="44" t="s">
        <v>1001</v>
      </c>
      <c r="H86" s="44" t="str">
        <f>CONCATENATE('Gene Table'!$B$1, 'Gene Table'!B86)</f>
        <v>G12</v>
      </c>
    </row>
    <row r="87" spans="1:8">
      <c r="A87" s="44" t="s">
        <v>1002</v>
      </c>
      <c r="B87" s="44" t="s">
        <v>1003</v>
      </c>
      <c r="C87" s="44" t="s">
        <v>1004</v>
      </c>
      <c r="D87" s="44" t="s">
        <v>65</v>
      </c>
      <c r="E87" s="44" t="s">
        <v>1005</v>
      </c>
      <c r="H87" s="44" t="str">
        <f>CONCATENATE('Gene Table'!$B$1, 'Gene Table'!B87)</f>
        <v>H01</v>
      </c>
    </row>
    <row r="88" spans="1:8">
      <c r="A88" s="44" t="s">
        <v>1006</v>
      </c>
      <c r="B88" s="44" t="s">
        <v>1007</v>
      </c>
      <c r="C88" s="44" t="s">
        <v>1008</v>
      </c>
      <c r="D88" s="44" t="s">
        <v>1009</v>
      </c>
      <c r="E88" s="44" t="s">
        <v>717</v>
      </c>
      <c r="H88" s="44" t="str">
        <f>CONCATENATE('Gene Table'!$B$1, 'Gene Table'!B88)</f>
        <v>H02</v>
      </c>
    </row>
    <row r="89" spans="1:8">
      <c r="A89" s="44" t="s">
        <v>718</v>
      </c>
      <c r="B89" s="44" t="s">
        <v>719</v>
      </c>
      <c r="C89" s="44" t="s">
        <v>720</v>
      </c>
      <c r="D89" s="44" t="s">
        <v>45</v>
      </c>
      <c r="E89" s="44" t="s">
        <v>721</v>
      </c>
      <c r="H89" s="44" t="str">
        <f>CONCATENATE('Gene Table'!$B$1, 'Gene Table'!B89)</f>
        <v>H03</v>
      </c>
    </row>
    <row r="90" spans="1:8">
      <c r="A90" s="44" t="s">
        <v>722</v>
      </c>
      <c r="B90" s="44" t="s">
        <v>1772</v>
      </c>
      <c r="C90" s="44" t="s">
        <v>723</v>
      </c>
      <c r="D90" s="44" t="s">
        <v>724</v>
      </c>
      <c r="E90" s="44" t="s">
        <v>725</v>
      </c>
      <c r="H90" s="44" t="str">
        <f>CONCATENATE('Gene Table'!$B$1, 'Gene Table'!B90)</f>
        <v>H04</v>
      </c>
    </row>
    <row r="91" spans="1:8">
      <c r="A91" s="44" t="s">
        <v>726</v>
      </c>
      <c r="B91" s="44" t="s">
        <v>1772</v>
      </c>
      <c r="C91" s="44" t="s">
        <v>727</v>
      </c>
      <c r="D91" s="44" t="s">
        <v>728</v>
      </c>
      <c r="E91" s="44" t="s">
        <v>729</v>
      </c>
      <c r="H91" s="44" t="str">
        <f>CONCATENATE('Gene Table'!$B$1, 'Gene Table'!B91)</f>
        <v>H05</v>
      </c>
    </row>
    <row r="92" spans="1:8">
      <c r="A92" s="44" t="s">
        <v>730</v>
      </c>
      <c r="B92" s="44" t="s">
        <v>1772</v>
      </c>
      <c r="C92" s="44" t="s">
        <v>731</v>
      </c>
      <c r="D92" s="44" t="s">
        <v>732</v>
      </c>
      <c r="E92" s="44" t="s">
        <v>733</v>
      </c>
      <c r="H92" s="44" t="str">
        <f>CONCATENATE('Gene Table'!$B$1, 'Gene Table'!B92)</f>
        <v>H06</v>
      </c>
    </row>
    <row r="93" spans="1:8">
      <c r="A93" s="44" t="s">
        <v>734</v>
      </c>
      <c r="B93" s="44" t="s">
        <v>1772</v>
      </c>
      <c r="C93" s="44" t="s">
        <v>735</v>
      </c>
      <c r="D93" s="44" t="s">
        <v>55</v>
      </c>
      <c r="E93" s="44" t="s">
        <v>736</v>
      </c>
      <c r="H93" s="44" t="str">
        <f>CONCATENATE('Gene Table'!$B$1, 'Gene Table'!B93)</f>
        <v>H07</v>
      </c>
    </row>
    <row r="94" spans="1:8">
      <c r="A94" s="44" t="s">
        <v>737</v>
      </c>
      <c r="B94" s="44" t="s">
        <v>1772</v>
      </c>
      <c r="C94" s="44" t="s">
        <v>0</v>
      </c>
      <c r="D94" s="44" t="s">
        <v>1772</v>
      </c>
      <c r="E94" s="44" t="s">
        <v>1772</v>
      </c>
      <c r="H94" s="44" t="str">
        <f>CONCATENATE('Gene Table'!$B$1, 'Gene Table'!B94)</f>
        <v>H08</v>
      </c>
    </row>
    <row r="95" spans="1:8">
      <c r="A95" s="44" t="s">
        <v>738</v>
      </c>
      <c r="B95" s="44" t="s">
        <v>1772</v>
      </c>
      <c r="C95" s="44" t="s">
        <v>0</v>
      </c>
      <c r="D95" s="44" t="s">
        <v>1772</v>
      </c>
      <c r="E95" s="44" t="s">
        <v>1772</v>
      </c>
      <c r="H95" s="44" t="str">
        <f>CONCATENATE('Gene Table'!$B$1, 'Gene Table'!B95)</f>
        <v>H09</v>
      </c>
    </row>
    <row r="96" spans="1:8">
      <c r="A96" s="44" t="s">
        <v>739</v>
      </c>
      <c r="B96" s="44" t="s">
        <v>1772</v>
      </c>
      <c r="C96" s="44" t="s">
        <v>337</v>
      </c>
      <c r="D96" s="44" t="s">
        <v>1772</v>
      </c>
      <c r="E96" s="44" t="s">
        <v>1772</v>
      </c>
      <c r="H96" s="44" t="str">
        <f>CONCATENATE('Gene Table'!$B$1, 'Gene Table'!B96)</f>
        <v>H10</v>
      </c>
    </row>
    <row r="97" spans="1:8">
      <c r="A97" s="44" t="s">
        <v>740</v>
      </c>
      <c r="B97" s="44" t="s">
        <v>1772</v>
      </c>
      <c r="C97" s="44" t="s">
        <v>337</v>
      </c>
      <c r="D97" s="44" t="s">
        <v>1772</v>
      </c>
      <c r="E97" s="44" t="s">
        <v>1772</v>
      </c>
      <c r="H97" s="44" t="str">
        <f>CONCATENATE('Gene Table'!$B$1, 'Gene Table'!B97)</f>
        <v>H11</v>
      </c>
    </row>
    <row r="100" spans="1:8" s="1" customFormat="1">
      <c r="A100" s="56"/>
      <c r="B100" s="56" t="s">
        <v>1</v>
      </c>
      <c r="C100" s="56" t="s">
        <v>2</v>
      </c>
      <c r="D100" s="56" t="s">
        <v>3</v>
      </c>
      <c r="E100" s="56" t="s">
        <v>4</v>
      </c>
      <c r="F100" s="56"/>
      <c r="G100" s="56"/>
      <c r="H100" s="56"/>
    </row>
    <row r="101" spans="1:8">
      <c r="A101" s="44" t="s">
        <v>741</v>
      </c>
      <c r="B101" s="44" t="s">
        <v>742</v>
      </c>
      <c r="C101" s="44" t="s">
        <v>743</v>
      </c>
      <c r="D101" s="44" t="s">
        <v>744</v>
      </c>
      <c r="E101" s="44" t="s">
        <v>745</v>
      </c>
    </row>
    <row r="102" spans="1:8">
      <c r="A102" s="44" t="s">
        <v>746</v>
      </c>
      <c r="B102" s="44" t="s">
        <v>747</v>
      </c>
      <c r="C102" s="44" t="s">
        <v>748</v>
      </c>
      <c r="D102" s="44" t="s">
        <v>59</v>
      </c>
      <c r="E102" s="44" t="s">
        <v>749</v>
      </c>
    </row>
    <row r="103" spans="1:8">
      <c r="A103" s="44" t="s">
        <v>750</v>
      </c>
      <c r="B103" s="44" t="s">
        <v>751</v>
      </c>
      <c r="C103" s="44" t="s">
        <v>752</v>
      </c>
      <c r="D103" s="44" t="s">
        <v>753</v>
      </c>
      <c r="E103" s="44" t="s">
        <v>754</v>
      </c>
    </row>
    <row r="104" spans="1:8">
      <c r="A104" s="44" t="s">
        <v>755</v>
      </c>
      <c r="B104" s="44" t="s">
        <v>756</v>
      </c>
      <c r="C104" s="44" t="s">
        <v>757</v>
      </c>
      <c r="D104" s="44" t="s">
        <v>758</v>
      </c>
      <c r="E104" s="44" t="s">
        <v>759</v>
      </c>
    </row>
    <row r="105" spans="1:8">
      <c r="A105" s="44" t="s">
        <v>760</v>
      </c>
      <c r="B105" s="44" t="s">
        <v>761</v>
      </c>
      <c r="C105" s="44" t="s">
        <v>762</v>
      </c>
      <c r="D105" s="44" t="s">
        <v>763</v>
      </c>
      <c r="E105" s="44" t="s">
        <v>764</v>
      </c>
    </row>
    <row r="106" spans="1:8">
      <c r="A106" s="44" t="s">
        <v>765</v>
      </c>
      <c r="B106" s="44" t="s">
        <v>766</v>
      </c>
      <c r="C106" s="44" t="s">
        <v>767</v>
      </c>
      <c r="D106" s="44" t="s">
        <v>768</v>
      </c>
      <c r="E106" s="44" t="s">
        <v>769</v>
      </c>
    </row>
    <row r="107" spans="1:8">
      <c r="A107" s="44" t="s">
        <v>770</v>
      </c>
      <c r="B107" s="44" t="s">
        <v>771</v>
      </c>
      <c r="C107" s="44" t="s">
        <v>772</v>
      </c>
      <c r="D107" s="44" t="s">
        <v>51</v>
      </c>
      <c r="E107" s="44" t="s">
        <v>773</v>
      </c>
    </row>
    <row r="108" spans="1:8">
      <c r="A108" s="44" t="s">
        <v>774</v>
      </c>
      <c r="B108" s="44" t="s">
        <v>775</v>
      </c>
      <c r="C108" s="44" t="s">
        <v>776</v>
      </c>
      <c r="D108" s="44" t="s">
        <v>41</v>
      </c>
      <c r="E108" s="44" t="s">
        <v>777</v>
      </c>
    </row>
    <row r="109" spans="1:8">
      <c r="A109" s="44" t="s">
        <v>778</v>
      </c>
      <c r="B109" s="44" t="s">
        <v>779</v>
      </c>
      <c r="C109" s="44" t="s">
        <v>780</v>
      </c>
      <c r="D109" s="44" t="s">
        <v>781</v>
      </c>
      <c r="E109" s="44" t="s">
        <v>782</v>
      </c>
    </row>
    <row r="110" spans="1:8">
      <c r="A110" s="44" t="s">
        <v>783</v>
      </c>
      <c r="B110" s="44" t="s">
        <v>784</v>
      </c>
      <c r="C110" s="44" t="s">
        <v>785</v>
      </c>
      <c r="D110" s="44" t="s">
        <v>786</v>
      </c>
      <c r="E110" s="44" t="s">
        <v>787</v>
      </c>
    </row>
    <row r="111" spans="1:8">
      <c r="A111" s="44" t="s">
        <v>788</v>
      </c>
      <c r="B111" s="44" t="s">
        <v>789</v>
      </c>
      <c r="C111" s="44" t="s">
        <v>790</v>
      </c>
      <c r="D111" s="44" t="s">
        <v>18</v>
      </c>
      <c r="E111" s="44" t="s">
        <v>791</v>
      </c>
    </row>
    <row r="112" spans="1:8">
      <c r="A112" s="44" t="s">
        <v>792</v>
      </c>
      <c r="B112" s="44" t="s">
        <v>793</v>
      </c>
      <c r="C112" s="44" t="s">
        <v>794</v>
      </c>
      <c r="D112" s="44" t="s">
        <v>795</v>
      </c>
      <c r="E112" s="44" t="s">
        <v>796</v>
      </c>
    </row>
    <row r="113" spans="1:5">
      <c r="A113" s="44" t="s">
        <v>797</v>
      </c>
      <c r="B113" s="44" t="s">
        <v>798</v>
      </c>
      <c r="C113" s="44" t="s">
        <v>799</v>
      </c>
      <c r="D113" s="44" t="s">
        <v>54</v>
      </c>
      <c r="E113" s="44" t="s">
        <v>800</v>
      </c>
    </row>
    <row r="114" spans="1:5">
      <c r="A114" s="44" t="s">
        <v>801</v>
      </c>
      <c r="B114" s="44" t="s">
        <v>802</v>
      </c>
      <c r="C114" s="44" t="s">
        <v>803</v>
      </c>
      <c r="D114" s="44" t="s">
        <v>804</v>
      </c>
      <c r="E114" s="44" t="s">
        <v>805</v>
      </c>
    </row>
    <row r="115" spans="1:5">
      <c r="A115" s="44" t="s">
        <v>806</v>
      </c>
      <c r="B115" s="44" t="s">
        <v>807</v>
      </c>
      <c r="C115" s="44" t="s">
        <v>808</v>
      </c>
      <c r="D115" s="44" t="s">
        <v>809</v>
      </c>
      <c r="E115" s="44" t="s">
        <v>810</v>
      </c>
    </row>
    <row r="116" spans="1:5">
      <c r="A116" s="44" t="s">
        <v>811</v>
      </c>
      <c r="B116" s="44" t="s">
        <v>812</v>
      </c>
      <c r="C116" s="44" t="s">
        <v>813</v>
      </c>
      <c r="D116" s="44" t="s">
        <v>66</v>
      </c>
      <c r="E116" s="44" t="s">
        <v>814</v>
      </c>
    </row>
    <row r="117" spans="1:5">
      <c r="A117" s="44" t="s">
        <v>815</v>
      </c>
      <c r="B117" s="44" t="s">
        <v>816</v>
      </c>
      <c r="C117" s="44" t="s">
        <v>817</v>
      </c>
      <c r="D117" s="44" t="s">
        <v>818</v>
      </c>
      <c r="E117" s="44" t="s">
        <v>819</v>
      </c>
    </row>
    <row r="118" spans="1:5">
      <c r="A118" s="44" t="s">
        <v>820</v>
      </c>
      <c r="B118" s="44" t="s">
        <v>821</v>
      </c>
      <c r="C118" s="44" t="s">
        <v>822</v>
      </c>
      <c r="D118" s="44" t="s">
        <v>76</v>
      </c>
      <c r="E118" s="44" t="s">
        <v>823</v>
      </c>
    </row>
    <row r="119" spans="1:5">
      <c r="A119" s="44" t="s">
        <v>824</v>
      </c>
      <c r="B119" s="44" t="s">
        <v>825</v>
      </c>
      <c r="C119" s="44" t="s">
        <v>826</v>
      </c>
      <c r="D119" s="44" t="s">
        <v>827</v>
      </c>
      <c r="E119" s="44" t="s">
        <v>828</v>
      </c>
    </row>
    <row r="120" spans="1:5">
      <c r="A120" s="44" t="s">
        <v>829</v>
      </c>
      <c r="B120" s="44" t="s">
        <v>830</v>
      </c>
      <c r="C120" s="44" t="s">
        <v>831</v>
      </c>
      <c r="D120" s="44" t="s">
        <v>287</v>
      </c>
      <c r="E120" s="44" t="s">
        <v>832</v>
      </c>
    </row>
    <row r="121" spans="1:5">
      <c r="A121" s="44" t="s">
        <v>833</v>
      </c>
      <c r="B121" s="44" t="s">
        <v>834</v>
      </c>
      <c r="C121" s="44" t="s">
        <v>835</v>
      </c>
      <c r="D121" s="44" t="s">
        <v>70</v>
      </c>
      <c r="E121" s="44" t="s">
        <v>836</v>
      </c>
    </row>
    <row r="122" spans="1:5">
      <c r="A122" s="44" t="s">
        <v>837</v>
      </c>
      <c r="B122" s="44" t="s">
        <v>838</v>
      </c>
      <c r="C122" s="44" t="s">
        <v>839</v>
      </c>
      <c r="D122" s="44" t="s">
        <v>56</v>
      </c>
      <c r="E122" s="44" t="s">
        <v>840</v>
      </c>
    </row>
    <row r="123" spans="1:5">
      <c r="A123" s="44" t="s">
        <v>841</v>
      </c>
      <c r="B123" s="44" t="s">
        <v>842</v>
      </c>
      <c r="C123" s="44" t="s">
        <v>843</v>
      </c>
      <c r="D123" s="44" t="s">
        <v>61</v>
      </c>
      <c r="E123" s="44" t="s">
        <v>844</v>
      </c>
    </row>
    <row r="124" spans="1:5">
      <c r="A124" s="44" t="s">
        <v>845</v>
      </c>
      <c r="B124" s="44" t="s">
        <v>846</v>
      </c>
      <c r="C124" s="44" t="s">
        <v>847</v>
      </c>
      <c r="D124" s="44" t="s">
        <v>848</v>
      </c>
      <c r="E124" s="44" t="s">
        <v>849</v>
      </c>
    </row>
    <row r="125" spans="1:5">
      <c r="A125" s="44" t="s">
        <v>850</v>
      </c>
      <c r="B125" s="44" t="s">
        <v>851</v>
      </c>
      <c r="C125" s="44" t="s">
        <v>852</v>
      </c>
      <c r="D125" s="44" t="s">
        <v>853</v>
      </c>
      <c r="E125" s="44" t="s">
        <v>854</v>
      </c>
    </row>
    <row r="126" spans="1:5">
      <c r="A126" s="44" t="s">
        <v>855</v>
      </c>
      <c r="B126" s="44" t="s">
        <v>856</v>
      </c>
      <c r="C126" s="44" t="s">
        <v>857</v>
      </c>
      <c r="D126" s="44" t="s">
        <v>44</v>
      </c>
      <c r="E126" s="44" t="s">
        <v>858</v>
      </c>
    </row>
    <row r="127" spans="1:5">
      <c r="A127" s="44" t="s">
        <v>859</v>
      </c>
      <c r="B127" s="44" t="s">
        <v>860</v>
      </c>
      <c r="C127" s="44" t="s">
        <v>861</v>
      </c>
      <c r="D127" s="44" t="s">
        <v>862</v>
      </c>
      <c r="E127" s="44" t="s">
        <v>863</v>
      </c>
    </row>
    <row r="128" spans="1:5">
      <c r="A128" s="44" t="s">
        <v>864</v>
      </c>
      <c r="B128" s="44" t="s">
        <v>865</v>
      </c>
      <c r="C128" s="44" t="s">
        <v>866</v>
      </c>
      <c r="D128" s="44" t="s">
        <v>47</v>
      </c>
      <c r="E128" s="44" t="s">
        <v>867</v>
      </c>
    </row>
    <row r="129" spans="1:5">
      <c r="A129" s="44" t="s">
        <v>868</v>
      </c>
      <c r="B129" s="44" t="s">
        <v>869</v>
      </c>
      <c r="C129" s="44" t="s">
        <v>870</v>
      </c>
      <c r="D129" s="44" t="s">
        <v>871</v>
      </c>
      <c r="E129" s="44" t="s">
        <v>872</v>
      </c>
    </row>
    <row r="130" spans="1:5">
      <c r="A130" s="44" t="s">
        <v>873</v>
      </c>
      <c r="B130" s="44" t="s">
        <v>874</v>
      </c>
      <c r="C130" s="44" t="s">
        <v>875</v>
      </c>
      <c r="D130" s="44" t="s">
        <v>876</v>
      </c>
      <c r="E130" s="44" t="s">
        <v>877</v>
      </c>
    </row>
    <row r="131" spans="1:5">
      <c r="A131" s="44" t="s">
        <v>878</v>
      </c>
      <c r="B131" s="44" t="s">
        <v>879</v>
      </c>
      <c r="C131" s="44" t="s">
        <v>880</v>
      </c>
      <c r="D131" s="44" t="s">
        <v>881</v>
      </c>
      <c r="E131" s="44" t="s">
        <v>882</v>
      </c>
    </row>
    <row r="132" spans="1:5">
      <c r="A132" s="44" t="s">
        <v>883</v>
      </c>
      <c r="B132" s="44" t="s">
        <v>884</v>
      </c>
      <c r="C132" s="44" t="s">
        <v>885</v>
      </c>
      <c r="D132" s="44" t="s">
        <v>886</v>
      </c>
      <c r="E132" s="44" t="s">
        <v>887</v>
      </c>
    </row>
    <row r="133" spans="1:5">
      <c r="A133" s="44" t="s">
        <v>888</v>
      </c>
      <c r="B133" s="44" t="s">
        <v>889</v>
      </c>
      <c r="C133" s="44" t="s">
        <v>1241</v>
      </c>
      <c r="D133" s="44" t="s">
        <v>1242</v>
      </c>
      <c r="E133" s="44" t="s">
        <v>1243</v>
      </c>
    </row>
    <row r="134" spans="1:5">
      <c r="A134" s="44" t="s">
        <v>1244</v>
      </c>
      <c r="B134" s="44" t="s">
        <v>1245</v>
      </c>
      <c r="C134" s="44" t="s">
        <v>1246</v>
      </c>
      <c r="D134" s="44" t="s">
        <v>1247</v>
      </c>
      <c r="E134" s="44" t="s">
        <v>1248</v>
      </c>
    </row>
    <row r="135" spans="1:5">
      <c r="A135" s="44" t="s">
        <v>1249</v>
      </c>
      <c r="B135" s="44" t="s">
        <v>1250</v>
      </c>
      <c r="C135" s="44" t="s">
        <v>1251</v>
      </c>
      <c r="D135" s="44" t="s">
        <v>1252</v>
      </c>
      <c r="E135" s="44" t="s">
        <v>1253</v>
      </c>
    </row>
    <row r="136" spans="1:5">
      <c r="A136" s="44" t="s">
        <v>1254</v>
      </c>
      <c r="B136" s="44" t="s">
        <v>1255</v>
      </c>
      <c r="C136" s="44" t="s">
        <v>1256</v>
      </c>
      <c r="D136" s="44" t="s">
        <v>1257</v>
      </c>
      <c r="E136" s="44" t="s">
        <v>1258</v>
      </c>
    </row>
    <row r="137" spans="1:5">
      <c r="A137" s="44" t="s">
        <v>1259</v>
      </c>
      <c r="B137" s="44" t="s">
        <v>1260</v>
      </c>
      <c r="C137" s="44" t="s">
        <v>1261</v>
      </c>
      <c r="D137" s="44" t="s">
        <v>1262</v>
      </c>
      <c r="E137" s="44" t="s">
        <v>1263</v>
      </c>
    </row>
    <row r="138" spans="1:5">
      <c r="A138" s="44" t="s">
        <v>1264</v>
      </c>
      <c r="B138" s="44" t="s">
        <v>1265</v>
      </c>
      <c r="C138" s="44" t="s">
        <v>1266</v>
      </c>
      <c r="D138" s="44" t="s">
        <v>1267</v>
      </c>
      <c r="E138" s="44" t="s">
        <v>1268</v>
      </c>
    </row>
    <row r="139" spans="1:5">
      <c r="A139" s="44" t="s">
        <v>1269</v>
      </c>
      <c r="B139" s="44" t="s">
        <v>1270</v>
      </c>
      <c r="C139" s="44" t="s">
        <v>1271</v>
      </c>
      <c r="D139" s="44" t="s">
        <v>60</v>
      </c>
      <c r="E139" s="44" t="s">
        <v>1272</v>
      </c>
    </row>
    <row r="140" spans="1:5">
      <c r="A140" s="44" t="s">
        <v>1273</v>
      </c>
      <c r="B140" s="44" t="s">
        <v>1274</v>
      </c>
      <c r="C140" s="44" t="s">
        <v>1275</v>
      </c>
      <c r="D140" s="44" t="s">
        <v>1276</v>
      </c>
      <c r="E140" s="44" t="s">
        <v>1277</v>
      </c>
    </row>
    <row r="141" spans="1:5">
      <c r="A141" s="44" t="s">
        <v>1278</v>
      </c>
      <c r="B141" s="44" t="s">
        <v>1279</v>
      </c>
      <c r="C141" s="44" t="s">
        <v>1280</v>
      </c>
      <c r="D141" s="44" t="s">
        <v>1281</v>
      </c>
      <c r="E141" s="44" t="s">
        <v>1282</v>
      </c>
    </row>
    <row r="142" spans="1:5">
      <c r="A142" s="44" t="s">
        <v>1283</v>
      </c>
      <c r="B142" s="44" t="s">
        <v>1284</v>
      </c>
      <c r="C142" s="44" t="s">
        <v>1285</v>
      </c>
      <c r="D142" s="44" t="s">
        <v>290</v>
      </c>
      <c r="E142" s="44" t="s">
        <v>1286</v>
      </c>
    </row>
    <row r="143" spans="1:5">
      <c r="A143" s="44" t="s">
        <v>1287</v>
      </c>
      <c r="B143" s="44" t="s">
        <v>1288</v>
      </c>
      <c r="C143" s="44" t="s">
        <v>1289</v>
      </c>
      <c r="D143" s="44" t="s">
        <v>1290</v>
      </c>
      <c r="E143" s="44" t="s">
        <v>1291</v>
      </c>
    </row>
    <row r="144" spans="1:5">
      <c r="A144" s="44" t="s">
        <v>1292</v>
      </c>
      <c r="B144" s="44" t="s">
        <v>1293</v>
      </c>
      <c r="C144" s="44" t="s">
        <v>1294</v>
      </c>
      <c r="D144" s="44" t="s">
        <v>1295</v>
      </c>
      <c r="E144" s="44" t="s">
        <v>1296</v>
      </c>
    </row>
    <row r="145" spans="1:5">
      <c r="A145" s="44" t="s">
        <v>1297</v>
      </c>
      <c r="B145" s="44" t="s">
        <v>1298</v>
      </c>
      <c r="C145" s="44" t="s">
        <v>1299</v>
      </c>
      <c r="D145" s="44" t="s">
        <v>53</v>
      </c>
      <c r="E145" s="44" t="s">
        <v>1300</v>
      </c>
    </row>
    <row r="146" spans="1:5">
      <c r="A146" s="44" t="s">
        <v>1301</v>
      </c>
      <c r="B146" s="44" t="s">
        <v>1302</v>
      </c>
      <c r="C146" s="44" t="s">
        <v>1303</v>
      </c>
      <c r="D146" s="44" t="s">
        <v>58</v>
      </c>
      <c r="E146" s="44" t="s">
        <v>1304</v>
      </c>
    </row>
    <row r="147" spans="1:5">
      <c r="A147" s="44" t="s">
        <v>1305</v>
      </c>
      <c r="B147" s="44" t="s">
        <v>1306</v>
      </c>
      <c r="C147" s="44" t="s">
        <v>1307</v>
      </c>
      <c r="D147" s="44" t="s">
        <v>1308</v>
      </c>
      <c r="E147" s="44" t="s">
        <v>1309</v>
      </c>
    </row>
    <row r="148" spans="1:5">
      <c r="A148" s="44" t="s">
        <v>1310</v>
      </c>
      <c r="B148" s="44" t="s">
        <v>1311</v>
      </c>
      <c r="C148" s="44" t="s">
        <v>1312</v>
      </c>
      <c r="D148" s="44" t="s">
        <v>1313</v>
      </c>
      <c r="E148" s="44" t="s">
        <v>1314</v>
      </c>
    </row>
    <row r="149" spans="1:5">
      <c r="A149" s="44" t="s">
        <v>1315</v>
      </c>
      <c r="B149" s="44" t="s">
        <v>1316</v>
      </c>
      <c r="C149" s="44" t="s">
        <v>1317</v>
      </c>
      <c r="D149" s="44" t="s">
        <v>1318</v>
      </c>
      <c r="E149" s="44" t="s">
        <v>1319</v>
      </c>
    </row>
    <row r="150" spans="1:5">
      <c r="A150" s="44" t="s">
        <v>1320</v>
      </c>
      <c r="B150" s="44" t="s">
        <v>1321</v>
      </c>
      <c r="C150" s="44" t="s">
        <v>1322</v>
      </c>
      <c r="D150" s="44" t="s">
        <v>1323</v>
      </c>
      <c r="E150" s="44" t="s">
        <v>1324</v>
      </c>
    </row>
    <row r="151" spans="1:5">
      <c r="A151" s="44" t="s">
        <v>1325</v>
      </c>
      <c r="B151" s="44" t="s">
        <v>1326</v>
      </c>
      <c r="C151" s="44" t="s">
        <v>1327</v>
      </c>
      <c r="D151" s="44" t="s">
        <v>1328</v>
      </c>
      <c r="E151" s="44" t="s">
        <v>1329</v>
      </c>
    </row>
    <row r="152" spans="1:5">
      <c r="A152" s="44" t="s">
        <v>1330</v>
      </c>
      <c r="B152" s="44" t="s">
        <v>1331</v>
      </c>
      <c r="C152" s="44" t="s">
        <v>1332</v>
      </c>
      <c r="D152" s="44" t="s">
        <v>1333</v>
      </c>
      <c r="E152" s="44" t="s">
        <v>1334</v>
      </c>
    </row>
    <row r="153" spans="1:5">
      <c r="A153" s="44" t="s">
        <v>1011</v>
      </c>
      <c r="B153" s="44" t="s">
        <v>1012</v>
      </c>
      <c r="C153" s="44" t="s">
        <v>1013</v>
      </c>
      <c r="D153" s="44" t="s">
        <v>1014</v>
      </c>
      <c r="E153" s="44" t="s">
        <v>1015</v>
      </c>
    </row>
    <row r="154" spans="1:5">
      <c r="A154" s="44" t="s">
        <v>1016</v>
      </c>
      <c r="B154" s="44" t="s">
        <v>1017</v>
      </c>
      <c r="C154" s="44" t="s">
        <v>1018</v>
      </c>
      <c r="D154" s="44" t="s">
        <v>1738</v>
      </c>
      <c r="E154" s="44" t="s">
        <v>1019</v>
      </c>
    </row>
    <row r="155" spans="1:5">
      <c r="A155" s="44" t="s">
        <v>1020</v>
      </c>
      <c r="B155" s="44" t="s">
        <v>1021</v>
      </c>
      <c r="C155" s="44" t="s">
        <v>1022</v>
      </c>
      <c r="D155" s="44" t="s">
        <v>1023</v>
      </c>
      <c r="E155" s="44" t="s">
        <v>1024</v>
      </c>
    </row>
    <row r="156" spans="1:5">
      <c r="A156" s="44" t="s">
        <v>1025</v>
      </c>
      <c r="B156" s="44" t="s">
        <v>1026</v>
      </c>
      <c r="C156" s="44" t="s">
        <v>1027</v>
      </c>
      <c r="D156" s="44" t="s">
        <v>1028</v>
      </c>
      <c r="E156" s="44" t="s">
        <v>1029</v>
      </c>
    </row>
    <row r="157" spans="1:5">
      <c r="A157" s="44" t="s">
        <v>1030</v>
      </c>
      <c r="B157" s="44" t="s">
        <v>1031</v>
      </c>
      <c r="C157" s="44" t="s">
        <v>1032</v>
      </c>
      <c r="D157" s="44" t="s">
        <v>1033</v>
      </c>
      <c r="E157" s="44" t="s">
        <v>1034</v>
      </c>
    </row>
    <row r="158" spans="1:5">
      <c r="A158" s="44" t="s">
        <v>1035</v>
      </c>
      <c r="B158" s="44" t="s">
        <v>1036</v>
      </c>
      <c r="C158" s="44" t="s">
        <v>1037</v>
      </c>
      <c r="D158" s="44" t="s">
        <v>1038</v>
      </c>
      <c r="E158" s="44" t="s">
        <v>1039</v>
      </c>
    </row>
    <row r="159" spans="1:5">
      <c r="A159" s="44" t="s">
        <v>1040</v>
      </c>
      <c r="B159" s="44" t="s">
        <v>1041</v>
      </c>
      <c r="C159" s="44" t="s">
        <v>1042</v>
      </c>
      <c r="D159" s="44" t="s">
        <v>1043</v>
      </c>
      <c r="E159" s="44" t="s">
        <v>1044</v>
      </c>
    </row>
    <row r="160" spans="1:5">
      <c r="A160" s="44" t="s">
        <v>1045</v>
      </c>
      <c r="B160" s="44" t="s">
        <v>1046</v>
      </c>
      <c r="C160" s="44" t="s">
        <v>1047</v>
      </c>
      <c r="D160" s="44" t="s">
        <v>1048</v>
      </c>
      <c r="E160" s="44" t="s">
        <v>1049</v>
      </c>
    </row>
    <row r="161" spans="1:5">
      <c r="A161" s="44" t="s">
        <v>1050</v>
      </c>
      <c r="B161" s="44" t="s">
        <v>1051</v>
      </c>
      <c r="C161" s="44" t="s">
        <v>1052</v>
      </c>
      <c r="D161" s="44" t="s">
        <v>48</v>
      </c>
      <c r="E161" s="44" t="s">
        <v>1053</v>
      </c>
    </row>
    <row r="162" spans="1:5">
      <c r="A162" s="44" t="s">
        <v>1054</v>
      </c>
      <c r="B162" s="44" t="s">
        <v>1055</v>
      </c>
      <c r="C162" s="44" t="s">
        <v>1056</v>
      </c>
      <c r="D162" s="44" t="s">
        <v>52</v>
      </c>
      <c r="E162" s="44" t="s">
        <v>1057</v>
      </c>
    </row>
    <row r="163" spans="1:5">
      <c r="A163" s="44" t="s">
        <v>1058</v>
      </c>
      <c r="B163" s="44" t="s">
        <v>1059</v>
      </c>
      <c r="C163" s="44" t="s">
        <v>1060</v>
      </c>
      <c r="D163" s="44" t="s">
        <v>1061</v>
      </c>
      <c r="E163" s="44" t="s">
        <v>1062</v>
      </c>
    </row>
    <row r="164" spans="1:5">
      <c r="A164" s="44" t="s">
        <v>1063</v>
      </c>
      <c r="B164" s="44" t="s">
        <v>1064</v>
      </c>
      <c r="C164" s="44" t="s">
        <v>1065</v>
      </c>
      <c r="D164" s="44" t="s">
        <v>1066</v>
      </c>
      <c r="E164" s="44" t="s">
        <v>1067</v>
      </c>
    </row>
    <row r="165" spans="1:5">
      <c r="A165" s="44" t="s">
        <v>1068</v>
      </c>
      <c r="B165" s="44" t="s">
        <v>1069</v>
      </c>
      <c r="C165" s="44" t="s">
        <v>1070</v>
      </c>
      <c r="D165" s="44" t="s">
        <v>1071</v>
      </c>
      <c r="E165" s="44" t="s">
        <v>1072</v>
      </c>
    </row>
    <row r="166" spans="1:5">
      <c r="A166" s="44" t="s">
        <v>1073</v>
      </c>
      <c r="B166" s="44" t="s">
        <v>1074</v>
      </c>
      <c r="C166" s="44" t="s">
        <v>1075</v>
      </c>
      <c r="D166" s="44" t="s">
        <v>1076</v>
      </c>
      <c r="E166" s="44" t="s">
        <v>1077</v>
      </c>
    </row>
    <row r="167" spans="1:5">
      <c r="A167" s="44" t="s">
        <v>1080</v>
      </c>
      <c r="B167" s="44" t="s">
        <v>1081</v>
      </c>
      <c r="C167" s="44" t="s">
        <v>1082</v>
      </c>
      <c r="D167" s="44" t="s">
        <v>1083</v>
      </c>
      <c r="E167" s="44" t="s">
        <v>1084</v>
      </c>
    </row>
    <row r="168" spans="1:5">
      <c r="A168" s="44" t="s">
        <v>1085</v>
      </c>
      <c r="B168" s="44" t="s">
        <v>1086</v>
      </c>
      <c r="C168" s="44" t="s">
        <v>1087</v>
      </c>
      <c r="D168" s="44" t="s">
        <v>1088</v>
      </c>
      <c r="E168" s="44" t="s">
        <v>1089</v>
      </c>
    </row>
    <row r="169" spans="1:5">
      <c r="A169" s="44" t="s">
        <v>1090</v>
      </c>
      <c r="B169" s="44" t="s">
        <v>1091</v>
      </c>
      <c r="C169" s="44" t="s">
        <v>1092</v>
      </c>
      <c r="D169" s="44" t="s">
        <v>1093</v>
      </c>
      <c r="E169" s="44" t="s">
        <v>1094</v>
      </c>
    </row>
    <row r="170" spans="1:5">
      <c r="A170" s="44" t="s">
        <v>1095</v>
      </c>
      <c r="B170" s="44" t="s">
        <v>1096</v>
      </c>
      <c r="C170" s="44" t="s">
        <v>1097</v>
      </c>
      <c r="D170" s="44" t="s">
        <v>1098</v>
      </c>
      <c r="E170" s="44" t="s">
        <v>1099</v>
      </c>
    </row>
    <row r="171" spans="1:5">
      <c r="A171" s="44" t="s">
        <v>1100</v>
      </c>
      <c r="B171" s="44" t="s">
        <v>1101</v>
      </c>
      <c r="C171" s="44" t="s">
        <v>1102</v>
      </c>
      <c r="D171" s="44" t="s">
        <v>63</v>
      </c>
      <c r="E171" s="44" t="s">
        <v>1103</v>
      </c>
    </row>
    <row r="172" spans="1:5">
      <c r="A172" s="44" t="s">
        <v>1104</v>
      </c>
      <c r="B172" s="44" t="s">
        <v>1105</v>
      </c>
      <c r="C172" s="44" t="s">
        <v>1106</v>
      </c>
      <c r="D172" s="44" t="s">
        <v>1107</v>
      </c>
      <c r="E172" s="44" t="s">
        <v>1108</v>
      </c>
    </row>
    <row r="173" spans="1:5">
      <c r="A173" s="44" t="s">
        <v>1109</v>
      </c>
      <c r="B173" s="44" t="s">
        <v>1110</v>
      </c>
      <c r="C173" s="44" t="s">
        <v>1111</v>
      </c>
      <c r="D173" s="44" t="s">
        <v>50</v>
      </c>
      <c r="E173" s="44" t="s">
        <v>1112</v>
      </c>
    </row>
    <row r="174" spans="1:5">
      <c r="A174" s="44" t="s">
        <v>1113</v>
      </c>
      <c r="B174" s="44" t="s">
        <v>1114</v>
      </c>
      <c r="C174" s="44" t="s">
        <v>1115</v>
      </c>
      <c r="D174" s="44" t="s">
        <v>1116</v>
      </c>
      <c r="E174" s="44" t="s">
        <v>1117</v>
      </c>
    </row>
    <row r="175" spans="1:5">
      <c r="A175" s="44" t="s">
        <v>1118</v>
      </c>
      <c r="B175" s="44" t="s">
        <v>1119</v>
      </c>
      <c r="C175" s="44" t="s">
        <v>1120</v>
      </c>
      <c r="D175" s="44" t="s">
        <v>1121</v>
      </c>
      <c r="E175" s="44" t="s">
        <v>1122</v>
      </c>
    </row>
    <row r="176" spans="1:5">
      <c r="A176" s="44" t="s">
        <v>1123</v>
      </c>
      <c r="B176" s="44" t="s">
        <v>1124</v>
      </c>
      <c r="C176" s="44" t="s">
        <v>1125</v>
      </c>
      <c r="D176" s="44" t="s">
        <v>1126</v>
      </c>
      <c r="E176" s="44" t="s">
        <v>1127</v>
      </c>
    </row>
    <row r="177" spans="1:5">
      <c r="A177" s="44" t="s">
        <v>1128</v>
      </c>
      <c r="B177" s="44" t="s">
        <v>1129</v>
      </c>
      <c r="C177" s="44" t="s">
        <v>1130</v>
      </c>
      <c r="D177" s="44" t="s">
        <v>1131</v>
      </c>
      <c r="E177" s="44" t="s">
        <v>1132</v>
      </c>
    </row>
    <row r="178" spans="1:5">
      <c r="A178" s="44" t="s">
        <v>1133</v>
      </c>
      <c r="B178" s="44" t="s">
        <v>1134</v>
      </c>
      <c r="C178" s="44" t="s">
        <v>1135</v>
      </c>
      <c r="D178" s="44" t="s">
        <v>78</v>
      </c>
      <c r="E178" s="44" t="s">
        <v>1136</v>
      </c>
    </row>
    <row r="179" spans="1:5">
      <c r="A179" s="44" t="s">
        <v>1137</v>
      </c>
      <c r="B179" s="44" t="s">
        <v>1138</v>
      </c>
      <c r="C179" s="44" t="s">
        <v>1139</v>
      </c>
      <c r="D179" s="44" t="s">
        <v>1140</v>
      </c>
      <c r="E179" s="44" t="s">
        <v>1141</v>
      </c>
    </row>
    <row r="180" spans="1:5">
      <c r="A180" s="44" t="s">
        <v>1142</v>
      </c>
      <c r="B180" s="44" t="s">
        <v>1143</v>
      </c>
      <c r="C180" s="44" t="s">
        <v>1144</v>
      </c>
      <c r="D180" s="44" t="s">
        <v>1145</v>
      </c>
      <c r="E180" s="44" t="s">
        <v>1146</v>
      </c>
    </row>
    <row r="181" spans="1:5">
      <c r="A181" s="44" t="s">
        <v>1147</v>
      </c>
      <c r="B181" s="44" t="s">
        <v>1148</v>
      </c>
      <c r="C181" s="44" t="s">
        <v>1149</v>
      </c>
      <c r="D181" s="44" t="s">
        <v>1150</v>
      </c>
      <c r="E181" s="44" t="s">
        <v>1151</v>
      </c>
    </row>
    <row r="182" spans="1:5">
      <c r="A182" s="44" t="s">
        <v>1152</v>
      </c>
      <c r="B182" s="44" t="s">
        <v>1153</v>
      </c>
      <c r="C182" s="44" t="s">
        <v>1154</v>
      </c>
      <c r="D182" s="44" t="s">
        <v>1155</v>
      </c>
      <c r="E182" s="44" t="s">
        <v>1156</v>
      </c>
    </row>
    <row r="183" spans="1:5">
      <c r="A183" s="44" t="s">
        <v>1157</v>
      </c>
      <c r="B183" s="44" t="s">
        <v>1158</v>
      </c>
      <c r="C183" s="44" t="s">
        <v>1159</v>
      </c>
      <c r="D183" s="44" t="s">
        <v>1160</v>
      </c>
      <c r="E183" s="44" t="s">
        <v>1161</v>
      </c>
    </row>
    <row r="184" spans="1:5">
      <c r="A184" s="44" t="s">
        <v>1162</v>
      </c>
      <c r="B184" s="44" t="s">
        <v>1163</v>
      </c>
      <c r="C184" s="44" t="s">
        <v>1164</v>
      </c>
      <c r="D184" s="44" t="s">
        <v>1165</v>
      </c>
      <c r="E184" s="44" t="s">
        <v>1166</v>
      </c>
    </row>
    <row r="185" spans="1:5">
      <c r="A185" s="44" t="s">
        <v>1167</v>
      </c>
      <c r="B185" s="44" t="s">
        <v>1168</v>
      </c>
      <c r="C185" s="44" t="s">
        <v>1169</v>
      </c>
      <c r="D185" s="44" t="s">
        <v>74</v>
      </c>
      <c r="E185" s="44" t="s">
        <v>1170</v>
      </c>
    </row>
    <row r="186" spans="1:5">
      <c r="A186" s="44" t="s">
        <v>1171</v>
      </c>
      <c r="B186" s="44" t="s">
        <v>1172</v>
      </c>
      <c r="C186" s="44" t="s">
        <v>1173</v>
      </c>
      <c r="D186" s="44" t="s">
        <v>79</v>
      </c>
      <c r="E186" s="44" t="s">
        <v>1174</v>
      </c>
    </row>
    <row r="187" spans="1:5">
      <c r="A187" s="44" t="s">
        <v>1175</v>
      </c>
      <c r="B187" s="44" t="s">
        <v>1176</v>
      </c>
      <c r="C187" s="44" t="s">
        <v>1177</v>
      </c>
      <c r="D187" s="44" t="s">
        <v>1178</v>
      </c>
      <c r="E187" s="44" t="s">
        <v>1179</v>
      </c>
    </row>
    <row r="188" spans="1:5">
      <c r="A188" s="44" t="s">
        <v>1180</v>
      </c>
      <c r="B188" s="44" t="s">
        <v>1181</v>
      </c>
      <c r="C188" s="44" t="s">
        <v>1182</v>
      </c>
      <c r="D188" s="44" t="s">
        <v>1183</v>
      </c>
      <c r="E188" s="44" t="s">
        <v>1184</v>
      </c>
    </row>
    <row r="189" spans="1:5">
      <c r="A189" s="44" t="s">
        <v>1185</v>
      </c>
      <c r="B189" s="44" t="s">
        <v>1772</v>
      </c>
      <c r="C189" s="44" t="s">
        <v>723</v>
      </c>
      <c r="D189" s="44" t="s">
        <v>724</v>
      </c>
      <c r="E189" s="44" t="s">
        <v>725</v>
      </c>
    </row>
    <row r="190" spans="1:5">
      <c r="A190" s="44" t="s">
        <v>1186</v>
      </c>
      <c r="B190" s="44" t="s">
        <v>1772</v>
      </c>
      <c r="C190" s="44" t="s">
        <v>727</v>
      </c>
      <c r="D190" s="44" t="s">
        <v>728</v>
      </c>
      <c r="E190" s="44" t="s">
        <v>729</v>
      </c>
    </row>
    <row r="191" spans="1:5">
      <c r="A191" s="44" t="s">
        <v>1187</v>
      </c>
      <c r="B191" s="44" t="s">
        <v>1772</v>
      </c>
      <c r="C191" s="44" t="s">
        <v>731</v>
      </c>
      <c r="D191" s="44" t="s">
        <v>732</v>
      </c>
      <c r="E191" s="44" t="s">
        <v>733</v>
      </c>
    </row>
    <row r="192" spans="1:5">
      <c r="A192" s="44" t="s">
        <v>1188</v>
      </c>
      <c r="B192" s="44" t="s">
        <v>1772</v>
      </c>
      <c r="C192" s="44" t="s">
        <v>735</v>
      </c>
      <c r="D192" s="44" t="s">
        <v>55</v>
      </c>
      <c r="E192" s="44" t="s">
        <v>736</v>
      </c>
    </row>
    <row r="193" spans="1:8">
      <c r="A193" s="44" t="s">
        <v>1189</v>
      </c>
      <c r="B193" s="44" t="s">
        <v>1772</v>
      </c>
      <c r="C193" s="44" t="s">
        <v>0</v>
      </c>
      <c r="D193" s="44" t="s">
        <v>1772</v>
      </c>
      <c r="E193" s="44" t="s">
        <v>1772</v>
      </c>
    </row>
    <row r="194" spans="1:8">
      <c r="A194" s="44" t="s">
        <v>1190</v>
      </c>
      <c r="B194" s="44" t="s">
        <v>1772</v>
      </c>
      <c r="C194" s="44" t="s">
        <v>0</v>
      </c>
      <c r="D194" s="44" t="s">
        <v>1772</v>
      </c>
      <c r="E194" s="44" t="s">
        <v>1772</v>
      </c>
    </row>
    <row r="195" spans="1:8">
      <c r="A195" s="44" t="s">
        <v>1191</v>
      </c>
      <c r="B195" s="44" t="s">
        <v>1772</v>
      </c>
      <c r="C195" s="44" t="s">
        <v>337</v>
      </c>
      <c r="D195" s="44" t="s">
        <v>1772</v>
      </c>
      <c r="E195" s="44" t="s">
        <v>1772</v>
      </c>
    </row>
    <row r="196" spans="1:8">
      <c r="A196" s="44" t="s">
        <v>1192</v>
      </c>
      <c r="B196" s="44" t="s">
        <v>1772</v>
      </c>
      <c r="C196" s="44" t="s">
        <v>337</v>
      </c>
      <c r="D196" s="44" t="s">
        <v>1772</v>
      </c>
      <c r="E196" s="44" t="s">
        <v>1772</v>
      </c>
    </row>
    <row r="199" spans="1:8" s="1" customFormat="1">
      <c r="A199" s="56"/>
      <c r="B199" s="56" t="s">
        <v>1</v>
      </c>
      <c r="C199" s="56" t="s">
        <v>2</v>
      </c>
      <c r="D199" s="56" t="s">
        <v>3</v>
      </c>
      <c r="E199" s="56" t="s">
        <v>4</v>
      </c>
      <c r="F199" s="56"/>
      <c r="G199" s="56"/>
      <c r="H199" s="56"/>
    </row>
    <row r="200" spans="1:8">
      <c r="A200" s="44" t="s">
        <v>1193</v>
      </c>
      <c r="B200" s="44" t="s">
        <v>1194</v>
      </c>
      <c r="C200" s="44" t="s">
        <v>1195</v>
      </c>
      <c r="D200" s="44" t="s">
        <v>69</v>
      </c>
      <c r="E200" s="44" t="s">
        <v>1196</v>
      </c>
    </row>
    <row r="201" spans="1:8">
      <c r="A201" s="44" t="s">
        <v>1197</v>
      </c>
      <c r="B201" s="44" t="s">
        <v>1198</v>
      </c>
      <c r="C201" s="44" t="s">
        <v>1199</v>
      </c>
      <c r="D201" s="44" t="s">
        <v>1200</v>
      </c>
      <c r="E201" s="44" t="s">
        <v>1201</v>
      </c>
    </row>
    <row r="202" spans="1:8">
      <c r="A202" s="44" t="s">
        <v>1202</v>
      </c>
      <c r="B202" s="44" t="s">
        <v>1203</v>
      </c>
      <c r="C202" s="44" t="s">
        <v>1204</v>
      </c>
      <c r="D202" s="44" t="s">
        <v>1205</v>
      </c>
      <c r="E202" s="44" t="s">
        <v>1206</v>
      </c>
    </row>
    <row r="203" spans="1:8">
      <c r="A203" s="44" t="s">
        <v>1207</v>
      </c>
      <c r="B203" s="44" t="s">
        <v>1208</v>
      </c>
      <c r="C203" s="44" t="s">
        <v>1209</v>
      </c>
      <c r="D203" s="44" t="s">
        <v>1210</v>
      </c>
      <c r="E203" s="44" t="s">
        <v>1211</v>
      </c>
    </row>
    <row r="204" spans="1:8">
      <c r="A204" s="44" t="s">
        <v>1212</v>
      </c>
      <c r="B204" s="44" t="s">
        <v>1213</v>
      </c>
      <c r="C204" s="44" t="s">
        <v>1214</v>
      </c>
      <c r="D204" s="44" t="s">
        <v>1215</v>
      </c>
      <c r="E204" s="44" t="s">
        <v>1216</v>
      </c>
    </row>
    <row r="205" spans="1:8">
      <c r="A205" s="44" t="s">
        <v>1217</v>
      </c>
      <c r="B205" s="44" t="s">
        <v>1218</v>
      </c>
      <c r="C205" s="44" t="s">
        <v>1219</v>
      </c>
      <c r="D205" s="44" t="s">
        <v>1220</v>
      </c>
      <c r="E205" s="44" t="s">
        <v>1221</v>
      </c>
    </row>
    <row r="206" spans="1:8">
      <c r="A206" s="44" t="s">
        <v>1222</v>
      </c>
      <c r="B206" s="44" t="s">
        <v>1223</v>
      </c>
      <c r="C206" s="44" t="s">
        <v>1224</v>
      </c>
      <c r="D206" s="44" t="s">
        <v>1225</v>
      </c>
      <c r="E206" s="44" t="s">
        <v>1226</v>
      </c>
    </row>
    <row r="207" spans="1:8">
      <c r="A207" s="44" t="s">
        <v>1227</v>
      </c>
      <c r="B207" s="44" t="s">
        <v>1228</v>
      </c>
      <c r="C207" s="44" t="s">
        <v>1229</v>
      </c>
      <c r="D207" s="44" t="s">
        <v>300</v>
      </c>
      <c r="E207" s="44" t="s">
        <v>1230</v>
      </c>
    </row>
    <row r="208" spans="1:8">
      <c r="A208" s="44" t="s">
        <v>1231</v>
      </c>
      <c r="B208" s="44" t="s">
        <v>1232</v>
      </c>
      <c r="C208" s="44" t="s">
        <v>1233</v>
      </c>
      <c r="D208" s="44" t="s">
        <v>1234</v>
      </c>
      <c r="E208" s="44" t="s">
        <v>1235</v>
      </c>
    </row>
    <row r="209" spans="1:5">
      <c r="A209" s="44" t="s">
        <v>1236</v>
      </c>
      <c r="B209" s="44" t="s">
        <v>1237</v>
      </c>
      <c r="C209" s="44" t="s">
        <v>1238</v>
      </c>
      <c r="D209" s="44" t="s">
        <v>1239</v>
      </c>
      <c r="E209" s="44" t="s">
        <v>1240</v>
      </c>
    </row>
    <row r="210" spans="1:5">
      <c r="A210" s="44" t="s">
        <v>1579</v>
      </c>
      <c r="B210" s="44" t="s">
        <v>1580</v>
      </c>
      <c r="C210" s="44" t="s">
        <v>1581</v>
      </c>
      <c r="D210" s="44" t="s">
        <v>286</v>
      </c>
      <c r="E210" s="44" t="s">
        <v>1582</v>
      </c>
    </row>
    <row r="211" spans="1:5">
      <c r="A211" s="44" t="s">
        <v>1583</v>
      </c>
      <c r="B211" s="44" t="s">
        <v>1584</v>
      </c>
      <c r="C211" s="44" t="s">
        <v>1585</v>
      </c>
      <c r="D211" s="44" t="s">
        <v>1586</v>
      </c>
      <c r="E211" s="44" t="s">
        <v>1587</v>
      </c>
    </row>
    <row r="212" spans="1:5">
      <c r="A212" s="44" t="s">
        <v>1588</v>
      </c>
      <c r="B212" s="44" t="s">
        <v>1589</v>
      </c>
      <c r="C212" s="44" t="s">
        <v>1590</v>
      </c>
      <c r="D212" s="44" t="s">
        <v>1591</v>
      </c>
      <c r="E212" s="44" t="s">
        <v>1592</v>
      </c>
    </row>
    <row r="213" spans="1:5">
      <c r="A213" s="44" t="s">
        <v>1593</v>
      </c>
      <c r="B213" s="44" t="s">
        <v>1594</v>
      </c>
      <c r="C213" s="44" t="s">
        <v>1595</v>
      </c>
      <c r="D213" s="44" t="s">
        <v>1596</v>
      </c>
      <c r="E213" s="44" t="s">
        <v>1597</v>
      </c>
    </row>
    <row r="214" spans="1:5">
      <c r="A214" s="44" t="s">
        <v>1598</v>
      </c>
      <c r="B214" s="44" t="s">
        <v>1599</v>
      </c>
      <c r="C214" s="44" t="s">
        <v>1600</v>
      </c>
      <c r="D214" s="44" t="s">
        <v>72</v>
      </c>
      <c r="E214" s="44" t="s">
        <v>1601</v>
      </c>
    </row>
    <row r="215" spans="1:5">
      <c r="A215" s="44" t="s">
        <v>1602</v>
      </c>
      <c r="B215" s="44" t="s">
        <v>1603</v>
      </c>
      <c r="C215" s="44" t="s">
        <v>1604</v>
      </c>
      <c r="D215" s="44" t="s">
        <v>1605</v>
      </c>
      <c r="E215" s="44" t="s">
        <v>1606</v>
      </c>
    </row>
    <row r="216" spans="1:5">
      <c r="A216" s="44" t="s">
        <v>1607</v>
      </c>
      <c r="B216" s="44" t="s">
        <v>1608</v>
      </c>
      <c r="C216" s="44" t="s">
        <v>1609</v>
      </c>
      <c r="D216" s="44" t="s">
        <v>1610</v>
      </c>
      <c r="E216" s="44" t="s">
        <v>1611</v>
      </c>
    </row>
    <row r="217" spans="1:5">
      <c r="A217" s="44" t="s">
        <v>1612</v>
      </c>
      <c r="B217" s="44" t="s">
        <v>1613</v>
      </c>
      <c r="C217" s="44" t="s">
        <v>1614</v>
      </c>
      <c r="D217" s="44" t="s">
        <v>1615</v>
      </c>
      <c r="E217" s="44" t="s">
        <v>1616</v>
      </c>
    </row>
    <row r="218" spans="1:5">
      <c r="A218" s="44" t="s">
        <v>1617</v>
      </c>
      <c r="B218" s="44" t="s">
        <v>1618</v>
      </c>
      <c r="C218" s="44" t="s">
        <v>1619</v>
      </c>
      <c r="D218" s="44" t="s">
        <v>1620</v>
      </c>
      <c r="E218" s="44" t="s">
        <v>1621</v>
      </c>
    </row>
    <row r="219" spans="1:5">
      <c r="A219" s="44" t="s">
        <v>1622</v>
      </c>
      <c r="B219" s="44" t="s">
        <v>1623</v>
      </c>
      <c r="C219" s="44" t="s">
        <v>1624</v>
      </c>
      <c r="D219" s="44" t="s">
        <v>1625</v>
      </c>
      <c r="E219" s="44" t="s">
        <v>1626</v>
      </c>
    </row>
    <row r="220" spans="1:5">
      <c r="A220" s="44" t="s">
        <v>1627</v>
      </c>
      <c r="B220" s="44" t="s">
        <v>1628</v>
      </c>
      <c r="C220" s="44" t="s">
        <v>1629</v>
      </c>
      <c r="D220" s="44" t="s">
        <v>1630</v>
      </c>
      <c r="E220" s="44" t="s">
        <v>1631</v>
      </c>
    </row>
    <row r="221" spans="1:5">
      <c r="A221" s="44" t="s">
        <v>1632</v>
      </c>
      <c r="B221" s="44" t="s">
        <v>1633</v>
      </c>
      <c r="C221" s="44" t="s">
        <v>1634</v>
      </c>
      <c r="D221" s="44" t="s">
        <v>77</v>
      </c>
      <c r="E221" s="44" t="s">
        <v>1635</v>
      </c>
    </row>
    <row r="222" spans="1:5">
      <c r="A222" s="44" t="s">
        <v>1636</v>
      </c>
      <c r="B222" s="44" t="s">
        <v>1637</v>
      </c>
      <c r="C222" s="44" t="s">
        <v>1638</v>
      </c>
      <c r="D222" s="44" t="s">
        <v>1639</v>
      </c>
      <c r="E222" s="44" t="s">
        <v>1640</v>
      </c>
    </row>
    <row r="223" spans="1:5">
      <c r="A223" s="44" t="s">
        <v>1641</v>
      </c>
      <c r="B223" s="44" t="s">
        <v>1642</v>
      </c>
      <c r="C223" s="44" t="s">
        <v>1643</v>
      </c>
      <c r="D223" s="44" t="s">
        <v>62</v>
      </c>
      <c r="E223" s="44" t="s">
        <v>1644</v>
      </c>
    </row>
    <row r="224" spans="1:5">
      <c r="A224" s="44" t="s">
        <v>1645</v>
      </c>
      <c r="B224" s="44" t="s">
        <v>1646</v>
      </c>
      <c r="C224" s="44" t="s">
        <v>1647</v>
      </c>
      <c r="D224" s="44" t="s">
        <v>1648</v>
      </c>
      <c r="E224" s="44" t="s">
        <v>1649</v>
      </c>
    </row>
    <row r="225" spans="1:5">
      <c r="A225" s="44" t="s">
        <v>1650</v>
      </c>
      <c r="B225" s="44" t="s">
        <v>1651</v>
      </c>
      <c r="C225" s="44" t="s">
        <v>1652</v>
      </c>
      <c r="D225" s="44" t="s">
        <v>1653</v>
      </c>
      <c r="E225" s="44" t="s">
        <v>1654</v>
      </c>
    </row>
    <row r="226" spans="1:5">
      <c r="A226" s="44" t="s">
        <v>1655</v>
      </c>
      <c r="B226" s="44" t="s">
        <v>1656</v>
      </c>
      <c r="C226" s="44" t="s">
        <v>1657</v>
      </c>
      <c r="D226" s="44" t="s">
        <v>1658</v>
      </c>
      <c r="E226" s="44" t="s">
        <v>1659</v>
      </c>
    </row>
    <row r="227" spans="1:5">
      <c r="A227" s="44" t="s">
        <v>1660</v>
      </c>
      <c r="B227" s="44" t="s">
        <v>1661</v>
      </c>
      <c r="C227" s="44" t="s">
        <v>1662</v>
      </c>
      <c r="D227" s="44" t="s">
        <v>1663</v>
      </c>
      <c r="E227" s="44" t="s">
        <v>1664</v>
      </c>
    </row>
    <row r="228" spans="1:5">
      <c r="A228" s="44" t="s">
        <v>1665</v>
      </c>
      <c r="B228" s="44" t="s">
        <v>1666</v>
      </c>
      <c r="C228" s="44" t="s">
        <v>1667</v>
      </c>
      <c r="D228" s="44" t="s">
        <v>1668</v>
      </c>
      <c r="E228" s="44" t="s">
        <v>1669</v>
      </c>
    </row>
    <row r="229" spans="1:5">
      <c r="A229" s="44" t="s">
        <v>1670</v>
      </c>
      <c r="B229" s="44" t="s">
        <v>1671</v>
      </c>
      <c r="C229" s="44" t="s">
        <v>1672</v>
      </c>
      <c r="D229" s="44" t="s">
        <v>1673</v>
      </c>
      <c r="E229" s="44" t="s">
        <v>1674</v>
      </c>
    </row>
    <row r="230" spans="1:5">
      <c r="A230" s="44" t="s">
        <v>1675</v>
      </c>
      <c r="B230" s="44" t="s">
        <v>1676</v>
      </c>
      <c r="C230" s="44" t="s">
        <v>1677</v>
      </c>
      <c r="D230" s="44" t="s">
        <v>295</v>
      </c>
      <c r="E230" s="44" t="s">
        <v>1678</v>
      </c>
    </row>
    <row r="231" spans="1:5">
      <c r="A231" s="44" t="s">
        <v>1679</v>
      </c>
      <c r="B231" s="44" t="s">
        <v>1680</v>
      </c>
      <c r="C231" s="44" t="s">
        <v>1681</v>
      </c>
      <c r="D231" s="44" t="s">
        <v>1682</v>
      </c>
      <c r="E231" s="44" t="s">
        <v>1683</v>
      </c>
    </row>
    <row r="232" spans="1:5">
      <c r="A232" s="44" t="s">
        <v>1684</v>
      </c>
      <c r="B232" s="44" t="s">
        <v>1685</v>
      </c>
      <c r="C232" s="44" t="s">
        <v>1686</v>
      </c>
      <c r="D232" s="44" t="s">
        <v>1687</v>
      </c>
      <c r="E232" s="44" t="s">
        <v>1688</v>
      </c>
    </row>
    <row r="233" spans="1:5">
      <c r="A233" s="44" t="s">
        <v>1689</v>
      </c>
      <c r="B233" s="44" t="s">
        <v>1690</v>
      </c>
      <c r="C233" s="44" t="s">
        <v>1691</v>
      </c>
      <c r="D233" s="44" t="s">
        <v>1692</v>
      </c>
      <c r="E233" s="44" t="s">
        <v>1693</v>
      </c>
    </row>
    <row r="234" spans="1:5">
      <c r="A234" s="44" t="s">
        <v>1335</v>
      </c>
      <c r="B234" s="44" t="s">
        <v>1336</v>
      </c>
      <c r="C234" s="44" t="s">
        <v>1337</v>
      </c>
      <c r="D234" s="44" t="s">
        <v>291</v>
      </c>
      <c r="E234" s="44" t="s">
        <v>1338</v>
      </c>
    </row>
    <row r="235" spans="1:5">
      <c r="A235" s="44" t="s">
        <v>1339</v>
      </c>
      <c r="B235" s="44" t="s">
        <v>1340</v>
      </c>
      <c r="C235" s="44" t="s">
        <v>1341</v>
      </c>
      <c r="D235" s="44" t="s">
        <v>1342</v>
      </c>
      <c r="E235" s="44" t="s">
        <v>1343</v>
      </c>
    </row>
    <row r="236" spans="1:5">
      <c r="A236" s="44" t="s">
        <v>1344</v>
      </c>
      <c r="B236" s="44" t="s">
        <v>1345</v>
      </c>
      <c r="C236" s="44" t="s">
        <v>1346</v>
      </c>
      <c r="D236" s="44" t="s">
        <v>1347</v>
      </c>
      <c r="E236" s="44" t="s">
        <v>1348</v>
      </c>
    </row>
    <row r="237" spans="1:5">
      <c r="A237" s="44" t="s">
        <v>1349</v>
      </c>
      <c r="B237" s="44" t="s">
        <v>1350</v>
      </c>
      <c r="C237" s="44" t="s">
        <v>1351</v>
      </c>
      <c r="D237" s="44" t="s">
        <v>1352</v>
      </c>
      <c r="E237" s="44" t="s">
        <v>1353</v>
      </c>
    </row>
    <row r="238" spans="1:5">
      <c r="A238" s="44" t="s">
        <v>1354</v>
      </c>
      <c r="B238" s="44" t="s">
        <v>1355</v>
      </c>
      <c r="C238" s="44" t="s">
        <v>1356</v>
      </c>
      <c r="D238" s="44" t="s">
        <v>1357</v>
      </c>
      <c r="E238" s="44" t="s">
        <v>1358</v>
      </c>
    </row>
    <row r="239" spans="1:5">
      <c r="A239" s="44" t="s">
        <v>1359</v>
      </c>
      <c r="B239" s="44" t="s">
        <v>1360</v>
      </c>
      <c r="C239" s="44" t="s">
        <v>1361</v>
      </c>
      <c r="D239" s="44" t="s">
        <v>1362</v>
      </c>
      <c r="E239" s="44" t="s">
        <v>1363</v>
      </c>
    </row>
    <row r="240" spans="1:5">
      <c r="A240" s="44" t="s">
        <v>1364</v>
      </c>
      <c r="B240" s="44" t="s">
        <v>1365</v>
      </c>
      <c r="C240" s="44" t="s">
        <v>1366</v>
      </c>
      <c r="D240" s="44" t="s">
        <v>305</v>
      </c>
      <c r="E240" s="44" t="s">
        <v>1367</v>
      </c>
    </row>
    <row r="241" spans="1:5">
      <c r="A241" s="44" t="s">
        <v>1368</v>
      </c>
      <c r="B241" s="44" t="s">
        <v>1369</v>
      </c>
      <c r="C241" s="44" t="s">
        <v>1370</v>
      </c>
      <c r="D241" s="44" t="s">
        <v>1371</v>
      </c>
      <c r="E241" s="44" t="s">
        <v>1372</v>
      </c>
    </row>
    <row r="242" spans="1:5">
      <c r="A242" s="44" t="s">
        <v>1373</v>
      </c>
      <c r="B242" s="44" t="s">
        <v>1374</v>
      </c>
      <c r="C242" s="44" t="s">
        <v>1375</v>
      </c>
      <c r="D242" s="44" t="s">
        <v>1376</v>
      </c>
      <c r="E242" s="44" t="s">
        <v>1377</v>
      </c>
    </row>
    <row r="243" spans="1:5">
      <c r="A243" s="44" t="s">
        <v>1378</v>
      </c>
      <c r="B243" s="44" t="s">
        <v>1379</v>
      </c>
      <c r="C243" s="44" t="s">
        <v>1380</v>
      </c>
      <c r="D243" s="44" t="s">
        <v>75</v>
      </c>
      <c r="E243" s="44" t="s">
        <v>1381</v>
      </c>
    </row>
    <row r="244" spans="1:5">
      <c r="A244" s="44" t="s">
        <v>1382</v>
      </c>
      <c r="B244" s="44" t="s">
        <v>1383</v>
      </c>
      <c r="C244" s="44" t="s">
        <v>1384</v>
      </c>
      <c r="D244" s="44" t="s">
        <v>1385</v>
      </c>
      <c r="E244" s="44" t="s">
        <v>1386</v>
      </c>
    </row>
    <row r="245" spans="1:5">
      <c r="A245" s="44" t="s">
        <v>1387</v>
      </c>
      <c r="B245" s="44" t="s">
        <v>1388</v>
      </c>
      <c r="C245" s="44" t="s">
        <v>1389</v>
      </c>
      <c r="D245" s="44" t="s">
        <v>1390</v>
      </c>
      <c r="E245" s="44" t="s">
        <v>1391</v>
      </c>
    </row>
    <row r="246" spans="1:5">
      <c r="A246" s="44" t="s">
        <v>1392</v>
      </c>
      <c r="B246" s="44" t="s">
        <v>1393</v>
      </c>
      <c r="C246" s="44" t="s">
        <v>1394</v>
      </c>
      <c r="D246" s="44" t="s">
        <v>1395</v>
      </c>
      <c r="E246" s="44" t="s">
        <v>1396</v>
      </c>
    </row>
    <row r="247" spans="1:5">
      <c r="A247" s="44" t="s">
        <v>1397</v>
      </c>
      <c r="B247" s="44" t="s">
        <v>1398</v>
      </c>
      <c r="C247" s="44" t="s">
        <v>1399</v>
      </c>
      <c r="D247" s="44" t="s">
        <v>1400</v>
      </c>
      <c r="E247" s="44" t="s">
        <v>1401</v>
      </c>
    </row>
    <row r="248" spans="1:5">
      <c r="A248" s="44" t="s">
        <v>1402</v>
      </c>
      <c r="B248" s="44" t="s">
        <v>1403</v>
      </c>
      <c r="C248" s="44" t="s">
        <v>1404</v>
      </c>
      <c r="D248" s="44" t="s">
        <v>1405</v>
      </c>
      <c r="E248" s="44" t="s">
        <v>1406</v>
      </c>
    </row>
    <row r="249" spans="1:5">
      <c r="A249" s="44" t="s">
        <v>1407</v>
      </c>
      <c r="B249" s="44" t="s">
        <v>1408</v>
      </c>
      <c r="C249" s="44" t="s">
        <v>1409</v>
      </c>
      <c r="D249" s="44" t="s">
        <v>298</v>
      </c>
      <c r="E249" s="44" t="s">
        <v>1410</v>
      </c>
    </row>
    <row r="250" spans="1:5">
      <c r="A250" s="44" t="s">
        <v>1411</v>
      </c>
      <c r="B250" s="44" t="s">
        <v>1412</v>
      </c>
      <c r="C250" s="44" t="s">
        <v>1413</v>
      </c>
      <c r="D250" s="44" t="s">
        <v>1414</v>
      </c>
      <c r="E250" s="44" t="s">
        <v>1415</v>
      </c>
    </row>
    <row r="251" spans="1:5">
      <c r="A251" s="44" t="s">
        <v>1416</v>
      </c>
      <c r="B251" s="44" t="s">
        <v>1417</v>
      </c>
      <c r="C251" s="44" t="s">
        <v>1418</v>
      </c>
      <c r="D251" s="44" t="s">
        <v>1419</v>
      </c>
      <c r="E251" s="44" t="s">
        <v>1420</v>
      </c>
    </row>
    <row r="252" spans="1:5">
      <c r="A252" s="44" t="s">
        <v>1421</v>
      </c>
      <c r="B252" s="44" t="s">
        <v>1422</v>
      </c>
      <c r="C252" s="44" t="s">
        <v>1423</v>
      </c>
      <c r="D252" s="44" t="s">
        <v>1424</v>
      </c>
      <c r="E252" s="44" t="s">
        <v>1425</v>
      </c>
    </row>
    <row r="253" spans="1:5">
      <c r="A253" s="44" t="s">
        <v>1426</v>
      </c>
      <c r="B253" s="44" t="s">
        <v>1427</v>
      </c>
      <c r="C253" s="44" t="s">
        <v>1428</v>
      </c>
      <c r="D253" s="44" t="s">
        <v>1429</v>
      </c>
      <c r="E253" s="44" t="s">
        <v>1430</v>
      </c>
    </row>
    <row r="254" spans="1:5">
      <c r="A254" s="44" t="s">
        <v>1431</v>
      </c>
      <c r="B254" s="44" t="s">
        <v>1432</v>
      </c>
      <c r="C254" s="44" t="s">
        <v>1433</v>
      </c>
      <c r="D254" s="44" t="s">
        <v>1434</v>
      </c>
      <c r="E254" s="44" t="s">
        <v>1435</v>
      </c>
    </row>
    <row r="255" spans="1:5">
      <c r="A255" s="44" t="s">
        <v>1436</v>
      </c>
      <c r="B255" s="44" t="s">
        <v>1437</v>
      </c>
      <c r="C255" s="44" t="s">
        <v>1438</v>
      </c>
      <c r="D255" s="44" t="s">
        <v>1439</v>
      </c>
      <c r="E255" s="44" t="s">
        <v>1440</v>
      </c>
    </row>
    <row r="256" spans="1:5">
      <c r="A256" s="44" t="s">
        <v>1441</v>
      </c>
      <c r="B256" s="44" t="s">
        <v>1442</v>
      </c>
      <c r="C256" s="44" t="s">
        <v>1443</v>
      </c>
      <c r="D256" s="44" t="s">
        <v>1444</v>
      </c>
      <c r="E256" s="44" t="s">
        <v>1445</v>
      </c>
    </row>
    <row r="257" spans="1:5">
      <c r="A257" s="44" t="s">
        <v>1446</v>
      </c>
      <c r="B257" s="44" t="s">
        <v>1447</v>
      </c>
      <c r="C257" s="44" t="s">
        <v>1448</v>
      </c>
      <c r="D257" s="44" t="s">
        <v>1449</v>
      </c>
      <c r="E257" s="44" t="s">
        <v>1450</v>
      </c>
    </row>
    <row r="258" spans="1:5">
      <c r="A258" s="44" t="s">
        <v>1451</v>
      </c>
      <c r="B258" s="44" t="s">
        <v>1452</v>
      </c>
      <c r="C258" s="44" t="s">
        <v>1453</v>
      </c>
      <c r="D258" s="44" t="s">
        <v>299</v>
      </c>
      <c r="E258" s="44" t="s">
        <v>1454</v>
      </c>
    </row>
    <row r="259" spans="1:5">
      <c r="A259" s="44" t="s">
        <v>1455</v>
      </c>
      <c r="B259" s="44" t="s">
        <v>1456</v>
      </c>
      <c r="C259" s="44" t="s">
        <v>1457</v>
      </c>
      <c r="D259" s="44" t="s">
        <v>1458</v>
      </c>
      <c r="E259" s="44" t="s">
        <v>1459</v>
      </c>
    </row>
    <row r="260" spans="1:5">
      <c r="A260" s="44" t="s">
        <v>1460</v>
      </c>
      <c r="B260" s="44" t="s">
        <v>1461</v>
      </c>
      <c r="C260" s="44" t="s">
        <v>1462</v>
      </c>
      <c r="D260" s="44" t="s">
        <v>293</v>
      </c>
      <c r="E260" s="44" t="s">
        <v>1463</v>
      </c>
    </row>
    <row r="261" spans="1:5">
      <c r="A261" s="44" t="s">
        <v>1464</v>
      </c>
      <c r="B261" s="44" t="s">
        <v>1465</v>
      </c>
      <c r="C261" s="44" t="s">
        <v>1466</v>
      </c>
      <c r="D261" s="44" t="s">
        <v>1467</v>
      </c>
      <c r="E261" s="44" t="s">
        <v>1468</v>
      </c>
    </row>
    <row r="262" spans="1:5">
      <c r="A262" s="44" t="s">
        <v>1469</v>
      </c>
      <c r="B262" s="44" t="s">
        <v>1470</v>
      </c>
      <c r="C262" s="44" t="s">
        <v>1471</v>
      </c>
      <c r="D262" s="44" t="s">
        <v>304</v>
      </c>
      <c r="E262" s="44" t="s">
        <v>1472</v>
      </c>
    </row>
    <row r="263" spans="1:5">
      <c r="A263" s="44" t="s">
        <v>1473</v>
      </c>
      <c r="B263" s="44" t="s">
        <v>1474</v>
      </c>
      <c r="C263" s="44" t="s">
        <v>1475</v>
      </c>
      <c r="D263" s="44" t="s">
        <v>1476</v>
      </c>
      <c r="E263" s="44" t="s">
        <v>1477</v>
      </c>
    </row>
    <row r="264" spans="1:5">
      <c r="A264" s="44" t="s">
        <v>1478</v>
      </c>
      <c r="B264" s="44" t="s">
        <v>1479</v>
      </c>
      <c r="C264" s="44" t="s">
        <v>1480</v>
      </c>
      <c r="D264" s="44" t="s">
        <v>1481</v>
      </c>
      <c r="E264" s="44" t="s">
        <v>1482</v>
      </c>
    </row>
    <row r="265" spans="1:5">
      <c r="A265" s="44" t="s">
        <v>1483</v>
      </c>
      <c r="B265" s="44" t="s">
        <v>1484</v>
      </c>
      <c r="C265" s="44" t="s">
        <v>1485</v>
      </c>
      <c r="D265" s="44" t="s">
        <v>1486</v>
      </c>
      <c r="E265" s="44" t="s">
        <v>1487</v>
      </c>
    </row>
    <row r="266" spans="1:5">
      <c r="A266" s="44" t="s">
        <v>1488</v>
      </c>
      <c r="B266" s="44" t="s">
        <v>1489</v>
      </c>
      <c r="C266" s="44" t="s">
        <v>1490</v>
      </c>
      <c r="D266" s="44" t="s">
        <v>1491</v>
      </c>
      <c r="E266" s="44" t="s">
        <v>1492</v>
      </c>
    </row>
    <row r="267" spans="1:5">
      <c r="A267" s="44" t="s">
        <v>1493</v>
      </c>
      <c r="B267" s="44" t="s">
        <v>1494</v>
      </c>
      <c r="C267" s="44" t="s">
        <v>1495</v>
      </c>
      <c r="D267" s="44" t="s">
        <v>1496</v>
      </c>
      <c r="E267" s="44" t="s">
        <v>1497</v>
      </c>
    </row>
    <row r="268" spans="1:5">
      <c r="A268" s="44" t="s">
        <v>1498</v>
      </c>
      <c r="B268" s="44" t="s">
        <v>1499</v>
      </c>
      <c r="C268" s="44" t="s">
        <v>1500</v>
      </c>
      <c r="D268" s="44" t="s">
        <v>1501</v>
      </c>
      <c r="E268" s="44" t="s">
        <v>1502</v>
      </c>
    </row>
    <row r="269" spans="1:5">
      <c r="A269" s="44" t="s">
        <v>1503</v>
      </c>
      <c r="B269" s="44" t="s">
        <v>1504</v>
      </c>
      <c r="C269" s="44" t="s">
        <v>1505</v>
      </c>
      <c r="D269" s="44" t="s">
        <v>1506</v>
      </c>
      <c r="E269" s="44" t="s">
        <v>1507</v>
      </c>
    </row>
    <row r="270" spans="1:5">
      <c r="A270" s="44" t="s">
        <v>1508</v>
      </c>
      <c r="B270" s="44" t="s">
        <v>1509</v>
      </c>
      <c r="C270" s="44" t="s">
        <v>1510</v>
      </c>
      <c r="D270" s="44" t="s">
        <v>1511</v>
      </c>
      <c r="E270" s="44" t="s">
        <v>1512</v>
      </c>
    </row>
    <row r="271" spans="1:5">
      <c r="A271" s="44" t="s">
        <v>1513</v>
      </c>
      <c r="B271" s="44" t="s">
        <v>1514</v>
      </c>
      <c r="C271" s="44" t="s">
        <v>1515</v>
      </c>
      <c r="D271" s="44" t="s">
        <v>1516</v>
      </c>
      <c r="E271" s="44" t="s">
        <v>1517</v>
      </c>
    </row>
    <row r="272" spans="1:5">
      <c r="A272" s="44" t="s">
        <v>1518</v>
      </c>
      <c r="B272" s="44" t="s">
        <v>1519</v>
      </c>
      <c r="C272" s="44" t="s">
        <v>1520</v>
      </c>
      <c r="D272" s="44" t="s">
        <v>1521</v>
      </c>
      <c r="E272" s="44" t="s">
        <v>1522</v>
      </c>
    </row>
    <row r="273" spans="1:5">
      <c r="A273" s="44" t="s">
        <v>1523</v>
      </c>
      <c r="B273" s="44" t="s">
        <v>1524</v>
      </c>
      <c r="C273" s="44" t="s">
        <v>1525</v>
      </c>
      <c r="D273" s="44" t="s">
        <v>1526</v>
      </c>
      <c r="E273" s="44" t="s">
        <v>1527</v>
      </c>
    </row>
    <row r="274" spans="1:5">
      <c r="A274" s="44" t="s">
        <v>1528</v>
      </c>
      <c r="B274" s="44" t="s">
        <v>1529</v>
      </c>
      <c r="C274" s="44" t="s">
        <v>1530</v>
      </c>
      <c r="D274" s="44" t="s">
        <v>1531</v>
      </c>
      <c r="E274" s="44" t="s">
        <v>1532</v>
      </c>
    </row>
    <row r="275" spans="1:5">
      <c r="A275" s="44" t="s">
        <v>1533</v>
      </c>
      <c r="B275" s="44" t="s">
        <v>1534</v>
      </c>
      <c r="C275" s="44" t="s">
        <v>1535</v>
      </c>
      <c r="D275" s="44" t="s">
        <v>1536</v>
      </c>
      <c r="E275" s="44" t="s">
        <v>1537</v>
      </c>
    </row>
    <row r="276" spans="1:5">
      <c r="A276" s="44" t="s">
        <v>1538</v>
      </c>
      <c r="B276" s="44" t="s">
        <v>1539</v>
      </c>
      <c r="C276" s="44" t="s">
        <v>1540</v>
      </c>
      <c r="D276" s="44" t="s">
        <v>1541</v>
      </c>
      <c r="E276" s="44" t="s">
        <v>1542</v>
      </c>
    </row>
    <row r="277" spans="1:5">
      <c r="A277" s="44" t="s">
        <v>1543</v>
      </c>
      <c r="B277" s="44" t="s">
        <v>1544</v>
      </c>
      <c r="C277" s="44" t="s">
        <v>1545</v>
      </c>
      <c r="D277" s="44" t="s">
        <v>1546</v>
      </c>
      <c r="E277" s="44" t="s">
        <v>1547</v>
      </c>
    </row>
    <row r="278" spans="1:5">
      <c r="A278" s="44" t="s">
        <v>1548</v>
      </c>
      <c r="B278" s="44" t="s">
        <v>1549</v>
      </c>
      <c r="C278" s="44" t="s">
        <v>1550</v>
      </c>
      <c r="D278" s="44" t="s">
        <v>1551</v>
      </c>
      <c r="E278" s="44" t="s">
        <v>1552</v>
      </c>
    </row>
    <row r="279" spans="1:5">
      <c r="A279" s="44" t="s">
        <v>1553</v>
      </c>
      <c r="B279" s="44" t="s">
        <v>1554</v>
      </c>
      <c r="C279" s="44" t="s">
        <v>1555</v>
      </c>
      <c r="D279" s="44" t="s">
        <v>288</v>
      </c>
      <c r="E279" s="44" t="s">
        <v>1556</v>
      </c>
    </row>
    <row r="280" spans="1:5">
      <c r="A280" s="44" t="s">
        <v>1557</v>
      </c>
      <c r="B280" s="44" t="s">
        <v>1558</v>
      </c>
      <c r="C280" s="44" t="s">
        <v>1559</v>
      </c>
      <c r="D280" s="44" t="s">
        <v>1560</v>
      </c>
      <c r="E280" s="44" t="s">
        <v>1561</v>
      </c>
    </row>
    <row r="281" spans="1:5">
      <c r="A281" s="44" t="s">
        <v>1562</v>
      </c>
      <c r="B281" s="44" t="s">
        <v>1563</v>
      </c>
      <c r="C281" s="44" t="s">
        <v>1564</v>
      </c>
      <c r="D281" s="44" t="s">
        <v>1565</v>
      </c>
      <c r="E281" s="44" t="s">
        <v>1566</v>
      </c>
    </row>
    <row r="282" spans="1:5">
      <c r="A282" s="44" t="s">
        <v>1567</v>
      </c>
      <c r="B282" s="44" t="s">
        <v>1568</v>
      </c>
      <c r="C282" s="44" t="s">
        <v>1569</v>
      </c>
      <c r="D282" s="44" t="s">
        <v>301</v>
      </c>
      <c r="E282" s="44" t="s">
        <v>1570</v>
      </c>
    </row>
    <row r="283" spans="1:5">
      <c r="A283" s="44" t="s">
        <v>1571</v>
      </c>
      <c r="B283" s="44" t="s">
        <v>1572</v>
      </c>
      <c r="C283" s="44" t="s">
        <v>1573</v>
      </c>
      <c r="D283" s="44" t="s">
        <v>1574</v>
      </c>
      <c r="E283" s="44" t="s">
        <v>1575</v>
      </c>
    </row>
    <row r="284" spans="1:5">
      <c r="A284" s="44" t="s">
        <v>1576</v>
      </c>
      <c r="B284" s="44" t="s">
        <v>1577</v>
      </c>
      <c r="C284" s="44" t="s">
        <v>1578</v>
      </c>
      <c r="D284" s="44" t="s">
        <v>1890</v>
      </c>
      <c r="E284" s="44" t="s">
        <v>1891</v>
      </c>
    </row>
    <row r="285" spans="1:5">
      <c r="A285" s="44" t="s">
        <v>1892</v>
      </c>
      <c r="B285" s="44" t="s">
        <v>1893</v>
      </c>
      <c r="C285" s="44" t="s">
        <v>1894</v>
      </c>
      <c r="D285" s="44" t="s">
        <v>297</v>
      </c>
      <c r="E285" s="44" t="s">
        <v>1895</v>
      </c>
    </row>
    <row r="286" spans="1:5">
      <c r="A286" s="44" t="s">
        <v>1896</v>
      </c>
      <c r="B286" s="44" t="s">
        <v>1897</v>
      </c>
      <c r="C286" s="44" t="s">
        <v>1898</v>
      </c>
      <c r="D286" s="44" t="s">
        <v>1737</v>
      </c>
      <c r="E286" s="44" t="s">
        <v>1899</v>
      </c>
    </row>
    <row r="287" spans="1:5">
      <c r="A287" s="44" t="s">
        <v>1900</v>
      </c>
      <c r="B287" s="44" t="s">
        <v>1901</v>
      </c>
      <c r="C287" s="44" t="s">
        <v>1902</v>
      </c>
      <c r="D287" s="44" t="s">
        <v>1903</v>
      </c>
      <c r="E287" s="44" t="s">
        <v>1904</v>
      </c>
    </row>
    <row r="288" spans="1:5">
      <c r="A288" s="44" t="s">
        <v>1905</v>
      </c>
      <c r="B288" s="44" t="s">
        <v>1772</v>
      </c>
      <c r="C288" s="44" t="s">
        <v>723</v>
      </c>
      <c r="D288" s="44" t="s">
        <v>724</v>
      </c>
      <c r="E288" s="44" t="s">
        <v>725</v>
      </c>
    </row>
    <row r="289" spans="1:8">
      <c r="A289" s="44" t="s">
        <v>1906</v>
      </c>
      <c r="B289" s="44" t="s">
        <v>1772</v>
      </c>
      <c r="C289" s="44" t="s">
        <v>727</v>
      </c>
      <c r="D289" s="44" t="s">
        <v>728</v>
      </c>
      <c r="E289" s="44" t="s">
        <v>729</v>
      </c>
    </row>
    <row r="290" spans="1:8">
      <c r="A290" s="44" t="s">
        <v>1907</v>
      </c>
      <c r="B290" s="44" t="s">
        <v>1772</v>
      </c>
      <c r="C290" s="44" t="s">
        <v>731</v>
      </c>
      <c r="D290" s="44" t="s">
        <v>732</v>
      </c>
      <c r="E290" s="44" t="s">
        <v>733</v>
      </c>
    </row>
    <row r="291" spans="1:8">
      <c r="A291" s="44" t="s">
        <v>1908</v>
      </c>
      <c r="B291" s="44" t="s">
        <v>1772</v>
      </c>
      <c r="C291" s="44" t="s">
        <v>735</v>
      </c>
      <c r="D291" s="44" t="s">
        <v>55</v>
      </c>
      <c r="E291" s="44" t="s">
        <v>736</v>
      </c>
    </row>
    <row r="292" spans="1:8">
      <c r="A292" s="44" t="s">
        <v>1909</v>
      </c>
      <c r="B292" s="44" t="s">
        <v>1772</v>
      </c>
      <c r="C292" s="44" t="s">
        <v>0</v>
      </c>
      <c r="D292" s="44" t="s">
        <v>1772</v>
      </c>
      <c r="E292" s="44" t="s">
        <v>1772</v>
      </c>
    </row>
    <row r="293" spans="1:8">
      <c r="A293" s="44" t="s">
        <v>1910</v>
      </c>
      <c r="B293" s="44" t="s">
        <v>1772</v>
      </c>
      <c r="C293" s="44" t="s">
        <v>0</v>
      </c>
      <c r="D293" s="44" t="s">
        <v>1772</v>
      </c>
      <c r="E293" s="44" t="s">
        <v>1772</v>
      </c>
    </row>
    <row r="294" spans="1:8">
      <c r="A294" s="44" t="s">
        <v>1911</v>
      </c>
      <c r="B294" s="44" t="s">
        <v>1772</v>
      </c>
      <c r="C294" s="44" t="s">
        <v>337</v>
      </c>
      <c r="D294" s="44" t="s">
        <v>1772</v>
      </c>
      <c r="E294" s="44" t="s">
        <v>1772</v>
      </c>
    </row>
    <row r="295" spans="1:8">
      <c r="A295" s="44" t="s">
        <v>1912</v>
      </c>
      <c r="B295" s="44" t="s">
        <v>1772</v>
      </c>
      <c r="C295" s="44" t="s">
        <v>337</v>
      </c>
      <c r="D295" s="44" t="s">
        <v>1772</v>
      </c>
      <c r="E295" s="44" t="s">
        <v>1772</v>
      </c>
    </row>
    <row r="298" spans="1:8" s="1" customFormat="1">
      <c r="A298" s="56"/>
      <c r="B298" s="56" t="s">
        <v>1</v>
      </c>
      <c r="C298" s="56" t="s">
        <v>2</v>
      </c>
      <c r="D298" s="56" t="s">
        <v>3</v>
      </c>
      <c r="E298" s="56" t="s">
        <v>4</v>
      </c>
      <c r="F298" s="56"/>
      <c r="G298" s="56"/>
      <c r="H298" s="56"/>
    </row>
    <row r="299" spans="1:8">
      <c r="A299" s="44" t="s">
        <v>1913</v>
      </c>
      <c r="B299" s="44" t="s">
        <v>1914</v>
      </c>
      <c r="C299" s="44" t="s">
        <v>1915</v>
      </c>
      <c r="D299" s="44" t="s">
        <v>1916</v>
      </c>
      <c r="E299" s="44" t="s">
        <v>1917</v>
      </c>
    </row>
    <row r="300" spans="1:8">
      <c r="A300" s="44" t="s">
        <v>1918</v>
      </c>
      <c r="B300" s="44" t="s">
        <v>1919</v>
      </c>
      <c r="C300" s="44" t="s">
        <v>1920</v>
      </c>
      <c r="D300" s="44" t="s">
        <v>1921</v>
      </c>
      <c r="E300" s="44" t="s">
        <v>1922</v>
      </c>
    </row>
    <row r="301" spans="1:8">
      <c r="A301" s="44" t="s">
        <v>1923</v>
      </c>
      <c r="B301" s="44" t="s">
        <v>1924</v>
      </c>
      <c r="C301" s="44" t="s">
        <v>1925</v>
      </c>
      <c r="D301" s="44" t="s">
        <v>1926</v>
      </c>
      <c r="E301" s="44" t="s">
        <v>1927</v>
      </c>
    </row>
    <row r="302" spans="1:8">
      <c r="A302" s="44" t="s">
        <v>1928</v>
      </c>
      <c r="B302" s="44" t="s">
        <v>1929</v>
      </c>
      <c r="C302" s="44" t="s">
        <v>1930</v>
      </c>
      <c r="D302" s="44" t="s">
        <v>1931</v>
      </c>
      <c r="E302" s="44" t="s">
        <v>1932</v>
      </c>
    </row>
    <row r="303" spans="1:8">
      <c r="A303" s="44" t="s">
        <v>1933</v>
      </c>
      <c r="B303" s="44" t="s">
        <v>1934</v>
      </c>
      <c r="C303" s="44" t="s">
        <v>1935</v>
      </c>
      <c r="D303" s="44" t="s">
        <v>1936</v>
      </c>
      <c r="E303" s="44" t="s">
        <v>1937</v>
      </c>
    </row>
    <row r="304" spans="1:8">
      <c r="A304" s="44" t="s">
        <v>1938</v>
      </c>
      <c r="B304" s="44" t="s">
        <v>1939</v>
      </c>
      <c r="C304" s="44" t="s">
        <v>1940</v>
      </c>
      <c r="D304" s="44" t="s">
        <v>1941</v>
      </c>
      <c r="E304" s="44" t="s">
        <v>1942</v>
      </c>
    </row>
    <row r="305" spans="1:5">
      <c r="A305" s="44" t="s">
        <v>1943</v>
      </c>
      <c r="B305" s="44" t="s">
        <v>1944</v>
      </c>
      <c r="C305" s="44" t="s">
        <v>1945</v>
      </c>
      <c r="D305" s="44" t="s">
        <v>296</v>
      </c>
      <c r="E305" s="44" t="s">
        <v>1946</v>
      </c>
    </row>
    <row r="306" spans="1:5">
      <c r="A306" s="44" t="s">
        <v>1947</v>
      </c>
      <c r="B306" s="44" t="s">
        <v>1948</v>
      </c>
      <c r="C306" s="44" t="s">
        <v>1949</v>
      </c>
      <c r="D306" s="44" t="s">
        <v>1950</v>
      </c>
      <c r="E306" s="44" t="s">
        <v>1951</v>
      </c>
    </row>
    <row r="307" spans="1:5">
      <c r="A307" s="44" t="s">
        <v>1952</v>
      </c>
      <c r="B307" s="44" t="s">
        <v>1953</v>
      </c>
      <c r="C307" s="44" t="s">
        <v>1954</v>
      </c>
      <c r="D307" s="44" t="s">
        <v>1955</v>
      </c>
      <c r="E307" s="44" t="s">
        <v>1956</v>
      </c>
    </row>
    <row r="308" spans="1:5">
      <c r="A308" s="44" t="s">
        <v>1957</v>
      </c>
      <c r="B308" s="44" t="s">
        <v>1958</v>
      </c>
      <c r="C308" s="44" t="s">
        <v>1959</v>
      </c>
      <c r="D308" s="44" t="s">
        <v>1960</v>
      </c>
      <c r="E308" s="44" t="s">
        <v>1961</v>
      </c>
    </row>
    <row r="309" spans="1:5">
      <c r="A309" s="44" t="s">
        <v>1962</v>
      </c>
      <c r="B309" s="44" t="s">
        <v>1963</v>
      </c>
      <c r="C309" s="44" t="s">
        <v>1964</v>
      </c>
      <c r="D309" s="44" t="s">
        <v>1965</v>
      </c>
      <c r="E309" s="44" t="s">
        <v>1966</v>
      </c>
    </row>
    <row r="310" spans="1:5">
      <c r="A310" s="44" t="s">
        <v>1967</v>
      </c>
      <c r="B310" s="44" t="s">
        <v>1968</v>
      </c>
      <c r="C310" s="44" t="s">
        <v>1969</v>
      </c>
      <c r="D310" s="44" t="s">
        <v>1970</v>
      </c>
      <c r="E310" s="44" t="s">
        <v>1971</v>
      </c>
    </row>
    <row r="311" spans="1:5">
      <c r="A311" s="44" t="s">
        <v>1972</v>
      </c>
      <c r="B311" s="44" t="s">
        <v>1973</v>
      </c>
      <c r="C311" s="44" t="s">
        <v>1974</v>
      </c>
      <c r="D311" s="44" t="s">
        <v>292</v>
      </c>
      <c r="E311" s="44" t="s">
        <v>1975</v>
      </c>
    </row>
    <row r="312" spans="1:5">
      <c r="A312" s="44" t="s">
        <v>1976</v>
      </c>
      <c r="B312" s="44" t="s">
        <v>1977</v>
      </c>
      <c r="C312" s="44" t="s">
        <v>1978</v>
      </c>
      <c r="D312" s="44" t="s">
        <v>289</v>
      </c>
      <c r="E312" s="44" t="s">
        <v>1979</v>
      </c>
    </row>
    <row r="313" spans="1:5">
      <c r="A313" s="44" t="s">
        <v>1980</v>
      </c>
      <c r="B313" s="44" t="s">
        <v>1981</v>
      </c>
      <c r="C313" s="44" t="s">
        <v>1982</v>
      </c>
      <c r="D313" s="44" t="s">
        <v>1983</v>
      </c>
      <c r="E313" s="44" t="s">
        <v>1984</v>
      </c>
    </row>
    <row r="314" spans="1:5">
      <c r="A314" s="44" t="s">
        <v>1985</v>
      </c>
      <c r="B314" s="44" t="s">
        <v>1986</v>
      </c>
      <c r="C314" s="44" t="s">
        <v>1987</v>
      </c>
      <c r="D314" s="44" t="s">
        <v>1694</v>
      </c>
      <c r="E314" s="44" t="s">
        <v>1695</v>
      </c>
    </row>
    <row r="315" spans="1:5">
      <c r="A315" s="44" t="s">
        <v>1696</v>
      </c>
      <c r="B315" s="44" t="s">
        <v>1697</v>
      </c>
      <c r="C315" s="44" t="s">
        <v>1698</v>
      </c>
      <c r="D315" s="44" t="s">
        <v>1699</v>
      </c>
      <c r="E315" s="44" t="s">
        <v>1700</v>
      </c>
    </row>
    <row r="316" spans="1:5">
      <c r="A316" s="44" t="s">
        <v>1701</v>
      </c>
      <c r="B316" s="44" t="s">
        <v>1702</v>
      </c>
      <c r="C316" s="44" t="s">
        <v>1703</v>
      </c>
      <c r="D316" s="44" t="s">
        <v>1704</v>
      </c>
      <c r="E316" s="44" t="s">
        <v>1705</v>
      </c>
    </row>
    <row r="317" spans="1:5">
      <c r="A317" s="44" t="s">
        <v>1706</v>
      </c>
      <c r="B317" s="44" t="s">
        <v>1707</v>
      </c>
      <c r="C317" s="44" t="s">
        <v>1708</v>
      </c>
      <c r="D317" s="44" t="s">
        <v>1709</v>
      </c>
      <c r="E317" s="44" t="s">
        <v>1710</v>
      </c>
    </row>
    <row r="318" spans="1:5">
      <c r="A318" s="44" t="s">
        <v>1711</v>
      </c>
      <c r="B318" s="44" t="s">
        <v>1712</v>
      </c>
      <c r="C318" s="44" t="s">
        <v>1713</v>
      </c>
      <c r="D318" s="44" t="s">
        <v>302</v>
      </c>
      <c r="E318" s="44" t="s">
        <v>1714</v>
      </c>
    </row>
    <row r="319" spans="1:5">
      <c r="A319" s="44" t="s">
        <v>1715</v>
      </c>
      <c r="B319" s="44" t="s">
        <v>1716</v>
      </c>
      <c r="C319" s="44" t="s">
        <v>1717</v>
      </c>
      <c r="D319" s="44" t="s">
        <v>1718</v>
      </c>
      <c r="E319" s="44" t="s">
        <v>1719</v>
      </c>
    </row>
    <row r="320" spans="1:5">
      <c r="A320" s="44" t="s">
        <v>1720</v>
      </c>
      <c r="B320" s="44" t="s">
        <v>1721</v>
      </c>
      <c r="C320" s="44" t="s">
        <v>1722</v>
      </c>
      <c r="D320" s="44" t="s">
        <v>1740</v>
      </c>
      <c r="E320" s="44" t="s">
        <v>1723</v>
      </c>
    </row>
    <row r="321" spans="1:5">
      <c r="A321" s="44" t="s">
        <v>1724</v>
      </c>
      <c r="B321" s="44" t="s">
        <v>1725</v>
      </c>
      <c r="C321" s="44" t="s">
        <v>1726</v>
      </c>
      <c r="D321" s="44" t="s">
        <v>1727</v>
      </c>
      <c r="E321" s="44" t="s">
        <v>1728</v>
      </c>
    </row>
    <row r="322" spans="1:5">
      <c r="A322" s="44" t="s">
        <v>1729</v>
      </c>
      <c r="B322" s="44" t="s">
        <v>1730</v>
      </c>
      <c r="C322" s="44" t="s">
        <v>1731</v>
      </c>
      <c r="D322" s="44" t="s">
        <v>1732</v>
      </c>
      <c r="E322" s="44" t="s">
        <v>1733</v>
      </c>
    </row>
    <row r="323" spans="1:5">
      <c r="A323" s="44" t="s">
        <v>1734</v>
      </c>
      <c r="B323" s="44" t="s">
        <v>1735</v>
      </c>
      <c r="C323" s="44" t="s">
        <v>1736</v>
      </c>
      <c r="D323" s="44" t="s">
        <v>82</v>
      </c>
      <c r="E323" s="44" t="s">
        <v>83</v>
      </c>
    </row>
    <row r="324" spans="1:5">
      <c r="A324" s="44" t="s">
        <v>84</v>
      </c>
      <c r="B324" s="44" t="s">
        <v>85</v>
      </c>
      <c r="C324" s="44" t="s">
        <v>86</v>
      </c>
      <c r="D324" s="44" t="s">
        <v>87</v>
      </c>
      <c r="E324" s="44" t="s">
        <v>88</v>
      </c>
    </row>
    <row r="325" spans="1:5">
      <c r="A325" s="44" t="s">
        <v>89</v>
      </c>
      <c r="B325" s="44" t="s">
        <v>90</v>
      </c>
      <c r="C325" s="44" t="s">
        <v>91</v>
      </c>
      <c r="D325" s="44" t="s">
        <v>92</v>
      </c>
      <c r="E325" s="44" t="s">
        <v>93</v>
      </c>
    </row>
    <row r="326" spans="1:5">
      <c r="A326" s="44" t="s">
        <v>94</v>
      </c>
      <c r="B326" s="44" t="s">
        <v>95</v>
      </c>
      <c r="C326" s="44" t="s">
        <v>96</v>
      </c>
      <c r="D326" s="44" t="s">
        <v>25</v>
      </c>
      <c r="E326" s="44" t="s">
        <v>97</v>
      </c>
    </row>
    <row r="327" spans="1:5">
      <c r="A327" s="44" t="s">
        <v>98</v>
      </c>
      <c r="B327" s="44" t="s">
        <v>99</v>
      </c>
      <c r="C327" s="44" t="s">
        <v>100</v>
      </c>
      <c r="D327" s="44" t="s">
        <v>101</v>
      </c>
      <c r="E327" s="44" t="s">
        <v>102</v>
      </c>
    </row>
    <row r="328" spans="1:5">
      <c r="A328" s="44" t="s">
        <v>103</v>
      </c>
      <c r="B328" s="44" t="s">
        <v>104</v>
      </c>
      <c r="C328" s="44" t="s">
        <v>105</v>
      </c>
      <c r="D328" s="44" t="s">
        <v>106</v>
      </c>
      <c r="E328" s="44" t="s">
        <v>107</v>
      </c>
    </row>
    <row r="329" spans="1:5">
      <c r="A329" s="44" t="s">
        <v>108</v>
      </c>
      <c r="B329" s="44" t="s">
        <v>109</v>
      </c>
      <c r="C329" s="44" t="s">
        <v>110</v>
      </c>
      <c r="D329" s="44" t="s">
        <v>111</v>
      </c>
      <c r="E329" s="44" t="s">
        <v>112</v>
      </c>
    </row>
    <row r="330" spans="1:5">
      <c r="A330" s="44" t="s">
        <v>113</v>
      </c>
      <c r="B330" s="44" t="s">
        <v>114</v>
      </c>
      <c r="C330" s="44" t="s">
        <v>115</v>
      </c>
      <c r="D330" s="44" t="s">
        <v>116</v>
      </c>
      <c r="E330" s="44" t="s">
        <v>117</v>
      </c>
    </row>
    <row r="331" spans="1:5">
      <c r="A331" s="44" t="s">
        <v>118</v>
      </c>
      <c r="B331" s="44" t="s">
        <v>119</v>
      </c>
      <c r="C331" s="44" t="s">
        <v>120</v>
      </c>
      <c r="D331" s="44" t="s">
        <v>121</v>
      </c>
      <c r="E331" s="44" t="s">
        <v>122</v>
      </c>
    </row>
    <row r="332" spans="1:5">
      <c r="A332" s="44" t="s">
        <v>123</v>
      </c>
      <c r="B332" s="44" t="s">
        <v>124</v>
      </c>
      <c r="C332" s="44" t="s">
        <v>125</v>
      </c>
      <c r="D332" s="44" t="s">
        <v>126</v>
      </c>
      <c r="E332" s="44" t="s">
        <v>127</v>
      </c>
    </row>
    <row r="333" spans="1:5">
      <c r="A333" s="44" t="s">
        <v>128</v>
      </c>
      <c r="B333" s="44" t="s">
        <v>129</v>
      </c>
      <c r="C333" s="44" t="s">
        <v>130</v>
      </c>
      <c r="D333" s="44" t="s">
        <v>131</v>
      </c>
      <c r="E333" s="44" t="s">
        <v>132</v>
      </c>
    </row>
    <row r="334" spans="1:5">
      <c r="A334" s="44" t="s">
        <v>133</v>
      </c>
      <c r="B334" s="44" t="s">
        <v>134</v>
      </c>
      <c r="C334" s="44" t="s">
        <v>135</v>
      </c>
      <c r="D334" s="44" t="s">
        <v>136</v>
      </c>
      <c r="E334" s="44" t="s">
        <v>137</v>
      </c>
    </row>
    <row r="335" spans="1:5">
      <c r="A335" s="44" t="s">
        <v>138</v>
      </c>
      <c r="B335" s="44" t="s">
        <v>139</v>
      </c>
      <c r="C335" s="44" t="s">
        <v>140</v>
      </c>
      <c r="D335" s="44" t="s">
        <v>141</v>
      </c>
      <c r="E335" s="44" t="s">
        <v>142</v>
      </c>
    </row>
    <row r="336" spans="1:5">
      <c r="A336" s="44" t="s">
        <v>143</v>
      </c>
      <c r="B336" s="44" t="s">
        <v>144</v>
      </c>
      <c r="C336" s="44" t="s">
        <v>145</v>
      </c>
      <c r="D336" s="44" t="s">
        <v>146</v>
      </c>
      <c r="E336" s="44" t="s">
        <v>147</v>
      </c>
    </row>
    <row r="337" spans="1:5">
      <c r="A337" s="44" t="s">
        <v>148</v>
      </c>
      <c r="B337" s="44" t="s">
        <v>149</v>
      </c>
      <c r="C337" s="44" t="s">
        <v>150</v>
      </c>
      <c r="D337" s="44" t="s">
        <v>81</v>
      </c>
      <c r="E337" s="44" t="s">
        <v>151</v>
      </c>
    </row>
    <row r="338" spans="1:5">
      <c r="A338" s="44" t="s">
        <v>152</v>
      </c>
      <c r="B338" s="44" t="s">
        <v>153</v>
      </c>
      <c r="C338" s="44" t="s">
        <v>154</v>
      </c>
      <c r="D338" s="44" t="s">
        <v>155</v>
      </c>
      <c r="E338" s="44" t="s">
        <v>156</v>
      </c>
    </row>
    <row r="339" spans="1:5">
      <c r="A339" s="44" t="s">
        <v>157</v>
      </c>
      <c r="B339" s="44" t="s">
        <v>158</v>
      </c>
      <c r="C339" s="44" t="s">
        <v>159</v>
      </c>
      <c r="D339" s="44" t="s">
        <v>160</v>
      </c>
      <c r="E339" s="44" t="s">
        <v>161</v>
      </c>
    </row>
    <row r="340" spans="1:5">
      <c r="A340" s="44" t="s">
        <v>162</v>
      </c>
      <c r="B340" s="44" t="s">
        <v>163</v>
      </c>
      <c r="C340" s="44" t="s">
        <v>164</v>
      </c>
      <c r="D340" s="44" t="s">
        <v>165</v>
      </c>
      <c r="E340" s="44" t="s">
        <v>166</v>
      </c>
    </row>
    <row r="341" spans="1:5">
      <c r="A341" s="44" t="s">
        <v>167</v>
      </c>
      <c r="B341" s="44" t="s">
        <v>168</v>
      </c>
      <c r="C341" s="44" t="s">
        <v>169</v>
      </c>
      <c r="D341" s="44" t="s">
        <v>170</v>
      </c>
      <c r="E341" s="44" t="s">
        <v>171</v>
      </c>
    </row>
    <row r="342" spans="1:5">
      <c r="A342" s="44" t="s">
        <v>172</v>
      </c>
      <c r="B342" s="44" t="s">
        <v>173</v>
      </c>
      <c r="C342" s="44" t="s">
        <v>174</v>
      </c>
      <c r="D342" s="44" t="s">
        <v>175</v>
      </c>
      <c r="E342" s="44" t="s">
        <v>176</v>
      </c>
    </row>
    <row r="343" spans="1:5">
      <c r="A343" s="44" t="s">
        <v>177</v>
      </c>
      <c r="B343" s="44" t="s">
        <v>178</v>
      </c>
      <c r="C343" s="44" t="s">
        <v>179</v>
      </c>
      <c r="D343" s="44" t="s">
        <v>180</v>
      </c>
      <c r="E343" s="44" t="s">
        <v>181</v>
      </c>
    </row>
    <row r="344" spans="1:5">
      <c r="A344" s="44" t="s">
        <v>182</v>
      </c>
      <c r="B344" s="44" t="s">
        <v>183</v>
      </c>
      <c r="C344" s="44" t="s">
        <v>184</v>
      </c>
      <c r="D344" s="44" t="s">
        <v>185</v>
      </c>
      <c r="E344" s="44" t="s">
        <v>186</v>
      </c>
    </row>
    <row r="345" spans="1:5">
      <c r="A345" s="44" t="s">
        <v>187</v>
      </c>
      <c r="B345" s="44" t="s">
        <v>188</v>
      </c>
      <c r="C345" s="44" t="s">
        <v>189</v>
      </c>
      <c r="D345" s="44" t="s">
        <v>190</v>
      </c>
      <c r="E345" s="44" t="s">
        <v>191</v>
      </c>
    </row>
    <row r="346" spans="1:5">
      <c r="A346" s="44" t="s">
        <v>192</v>
      </c>
      <c r="B346" s="44" t="s">
        <v>193</v>
      </c>
      <c r="C346" s="44" t="s">
        <v>194</v>
      </c>
      <c r="D346" s="44" t="s">
        <v>195</v>
      </c>
      <c r="E346" s="44" t="s">
        <v>196</v>
      </c>
    </row>
    <row r="347" spans="1:5">
      <c r="A347" s="44" t="s">
        <v>197</v>
      </c>
      <c r="B347" s="44" t="s">
        <v>198</v>
      </c>
      <c r="C347" s="44" t="s">
        <v>199</v>
      </c>
      <c r="D347" s="44" t="s">
        <v>200</v>
      </c>
      <c r="E347" s="44" t="s">
        <v>201</v>
      </c>
    </row>
    <row r="348" spans="1:5">
      <c r="A348" s="44" t="s">
        <v>202</v>
      </c>
      <c r="B348" s="44" t="s">
        <v>203</v>
      </c>
      <c r="C348" s="44" t="s">
        <v>204</v>
      </c>
      <c r="D348" s="44" t="s">
        <v>205</v>
      </c>
      <c r="E348" s="44" t="s">
        <v>206</v>
      </c>
    </row>
    <row r="349" spans="1:5">
      <c r="A349" s="44" t="s">
        <v>207</v>
      </c>
      <c r="B349" s="44" t="s">
        <v>208</v>
      </c>
      <c r="C349" s="44" t="s">
        <v>209</v>
      </c>
      <c r="D349" s="44" t="s">
        <v>210</v>
      </c>
      <c r="E349" s="44" t="s">
        <v>356</v>
      </c>
    </row>
    <row r="350" spans="1:5">
      <c r="A350" s="44" t="s">
        <v>357</v>
      </c>
      <c r="B350" s="44" t="s">
        <v>358</v>
      </c>
      <c r="C350" s="44" t="s">
        <v>359</v>
      </c>
      <c r="D350" s="44" t="s">
        <v>1739</v>
      </c>
      <c r="E350" s="44" t="s">
        <v>360</v>
      </c>
    </row>
    <row r="351" spans="1:5">
      <c r="A351" s="44" t="s">
        <v>361</v>
      </c>
      <c r="B351" s="44" t="s">
        <v>362</v>
      </c>
      <c r="C351" s="44" t="s">
        <v>363</v>
      </c>
      <c r="D351" s="44" t="s">
        <v>364</v>
      </c>
      <c r="E351" s="44" t="s">
        <v>365</v>
      </c>
    </row>
    <row r="352" spans="1:5">
      <c r="A352" s="44" t="s">
        <v>366</v>
      </c>
      <c r="B352" s="44" t="s">
        <v>367</v>
      </c>
      <c r="C352" s="44" t="s">
        <v>368</v>
      </c>
      <c r="D352" s="44" t="s">
        <v>369</v>
      </c>
      <c r="E352" s="44" t="s">
        <v>370</v>
      </c>
    </row>
    <row r="353" spans="1:5">
      <c r="A353" s="44" t="s">
        <v>371</v>
      </c>
      <c r="B353" s="44" t="s">
        <v>372</v>
      </c>
      <c r="C353" s="44" t="s">
        <v>373</v>
      </c>
      <c r="D353" s="44" t="s">
        <v>374</v>
      </c>
      <c r="E353" s="44" t="s">
        <v>375</v>
      </c>
    </row>
    <row r="354" spans="1:5">
      <c r="A354" s="44" t="s">
        <v>376</v>
      </c>
      <c r="B354" s="44" t="s">
        <v>377</v>
      </c>
      <c r="C354" s="44" t="s">
        <v>378</v>
      </c>
      <c r="D354" s="44" t="s">
        <v>379</v>
      </c>
      <c r="E354" s="44" t="s">
        <v>380</v>
      </c>
    </row>
    <row r="355" spans="1:5">
      <c r="A355" s="44" t="s">
        <v>381</v>
      </c>
      <c r="B355" s="44" t="s">
        <v>382</v>
      </c>
      <c r="C355" s="44" t="s">
        <v>383</v>
      </c>
      <c r="D355" s="44" t="s">
        <v>384</v>
      </c>
      <c r="E355" s="44" t="s">
        <v>385</v>
      </c>
    </row>
    <row r="356" spans="1:5">
      <c r="A356" s="44" t="s">
        <v>386</v>
      </c>
      <c r="B356" s="44" t="s">
        <v>387</v>
      </c>
      <c r="C356" s="44" t="s">
        <v>388</v>
      </c>
      <c r="D356" s="44" t="s">
        <v>389</v>
      </c>
      <c r="E356" s="44" t="s">
        <v>390</v>
      </c>
    </row>
    <row r="357" spans="1:5">
      <c r="A357" s="44" t="s">
        <v>391</v>
      </c>
      <c r="B357" s="44" t="s">
        <v>392</v>
      </c>
      <c r="C357" s="44" t="s">
        <v>393</v>
      </c>
      <c r="D357" s="44" t="s">
        <v>394</v>
      </c>
      <c r="E357" s="44" t="s">
        <v>395</v>
      </c>
    </row>
    <row r="358" spans="1:5">
      <c r="A358" s="44" t="s">
        <v>396</v>
      </c>
      <c r="B358" s="44" t="s">
        <v>397</v>
      </c>
      <c r="C358" s="44" t="s">
        <v>398</v>
      </c>
      <c r="D358" s="44" t="s">
        <v>294</v>
      </c>
      <c r="E358" s="44" t="s">
        <v>399</v>
      </c>
    </row>
    <row r="359" spans="1:5">
      <c r="A359" s="44" t="s">
        <v>400</v>
      </c>
      <c r="B359" s="44" t="s">
        <v>401</v>
      </c>
      <c r="C359" s="44" t="s">
        <v>402</v>
      </c>
      <c r="D359" s="44" t="s">
        <v>403</v>
      </c>
      <c r="E359" s="44" t="s">
        <v>404</v>
      </c>
    </row>
    <row r="360" spans="1:5">
      <c r="A360" s="44" t="s">
        <v>405</v>
      </c>
      <c r="B360" s="44" t="s">
        <v>406</v>
      </c>
      <c r="C360" s="44" t="s">
        <v>407</v>
      </c>
      <c r="D360" s="44" t="s">
        <v>408</v>
      </c>
      <c r="E360" s="44" t="s">
        <v>409</v>
      </c>
    </row>
    <row r="361" spans="1:5">
      <c r="A361" s="44" t="s">
        <v>410</v>
      </c>
      <c r="B361" s="44" t="s">
        <v>411</v>
      </c>
      <c r="C361" s="44" t="s">
        <v>412</v>
      </c>
      <c r="D361" s="44" t="s">
        <v>413</v>
      </c>
      <c r="E361" s="44" t="s">
        <v>414</v>
      </c>
    </row>
    <row r="362" spans="1:5">
      <c r="A362" s="44" t="s">
        <v>415</v>
      </c>
      <c r="B362" s="44" t="s">
        <v>416</v>
      </c>
      <c r="C362" s="44" t="s">
        <v>417</v>
      </c>
      <c r="D362" s="44" t="s">
        <v>303</v>
      </c>
      <c r="E362" s="44" t="s">
        <v>418</v>
      </c>
    </row>
    <row r="363" spans="1:5">
      <c r="A363" s="44" t="s">
        <v>419</v>
      </c>
      <c r="B363" s="44" t="s">
        <v>420</v>
      </c>
      <c r="C363" s="44" t="s">
        <v>421</v>
      </c>
      <c r="D363" s="44" t="s">
        <v>422</v>
      </c>
      <c r="E363" s="44" t="s">
        <v>423</v>
      </c>
    </row>
    <row r="364" spans="1:5">
      <c r="A364" s="44" t="s">
        <v>424</v>
      </c>
      <c r="B364" s="44" t="s">
        <v>425</v>
      </c>
      <c r="C364" s="44" t="s">
        <v>426</v>
      </c>
      <c r="D364" s="44" t="s">
        <v>306</v>
      </c>
      <c r="E364" s="44" t="s">
        <v>427</v>
      </c>
    </row>
    <row r="365" spans="1:5">
      <c r="A365" s="44" t="s">
        <v>428</v>
      </c>
      <c r="B365" s="44" t="s">
        <v>429</v>
      </c>
      <c r="C365" s="44" t="s">
        <v>430</v>
      </c>
      <c r="D365" s="44" t="s">
        <v>431</v>
      </c>
      <c r="E365" s="44" t="s">
        <v>432</v>
      </c>
    </row>
    <row r="366" spans="1:5">
      <c r="A366" s="44" t="s">
        <v>433</v>
      </c>
      <c r="B366" s="44" t="s">
        <v>434</v>
      </c>
      <c r="C366" s="44" t="s">
        <v>435</v>
      </c>
      <c r="D366" s="44" t="s">
        <v>436</v>
      </c>
      <c r="E366" s="44" t="s">
        <v>437</v>
      </c>
    </row>
    <row r="367" spans="1:5">
      <c r="A367" s="44" t="s">
        <v>438</v>
      </c>
      <c r="B367" s="44" t="s">
        <v>439</v>
      </c>
      <c r="C367" s="44" t="s">
        <v>440</v>
      </c>
      <c r="D367" s="44" t="s">
        <v>441</v>
      </c>
      <c r="E367" s="44" t="s">
        <v>442</v>
      </c>
    </row>
    <row r="368" spans="1:5">
      <c r="A368" s="44" t="s">
        <v>443</v>
      </c>
      <c r="B368" s="44" t="s">
        <v>444</v>
      </c>
      <c r="C368" s="44" t="s">
        <v>445</v>
      </c>
      <c r="D368" s="44" t="s">
        <v>446</v>
      </c>
      <c r="E368" s="44" t="s">
        <v>447</v>
      </c>
    </row>
    <row r="369" spans="1:5">
      <c r="A369" s="44" t="s">
        <v>448</v>
      </c>
      <c r="B369" s="44" t="s">
        <v>449</v>
      </c>
      <c r="C369" s="44" t="s">
        <v>450</v>
      </c>
      <c r="D369" s="44" t="s">
        <v>451</v>
      </c>
      <c r="E369" s="44" t="s">
        <v>452</v>
      </c>
    </row>
    <row r="370" spans="1:5">
      <c r="A370" s="44" t="s">
        <v>453</v>
      </c>
      <c r="B370" s="44" t="s">
        <v>454</v>
      </c>
      <c r="C370" s="44" t="s">
        <v>455</v>
      </c>
      <c r="D370" s="44" t="s">
        <v>456</v>
      </c>
      <c r="E370" s="44" t="s">
        <v>457</v>
      </c>
    </row>
    <row r="371" spans="1:5">
      <c r="A371" s="44" t="s">
        <v>458</v>
      </c>
      <c r="B371" s="44" t="s">
        <v>459</v>
      </c>
      <c r="C371" s="44" t="s">
        <v>460</v>
      </c>
      <c r="D371" s="44" t="s">
        <v>461</v>
      </c>
      <c r="E371" s="44" t="s">
        <v>462</v>
      </c>
    </row>
    <row r="372" spans="1:5">
      <c r="A372" s="44" t="s">
        <v>463</v>
      </c>
      <c r="B372" s="44" t="s">
        <v>464</v>
      </c>
      <c r="C372" s="44" t="s">
        <v>465</v>
      </c>
      <c r="D372" s="44" t="s">
        <v>466</v>
      </c>
      <c r="E372" s="44" t="s">
        <v>467</v>
      </c>
    </row>
    <row r="373" spans="1:5">
      <c r="A373" s="44" t="s">
        <v>468</v>
      </c>
      <c r="B373" s="44" t="s">
        <v>469</v>
      </c>
      <c r="C373" s="44" t="s">
        <v>470</v>
      </c>
      <c r="D373" s="44" t="s">
        <v>211</v>
      </c>
      <c r="E373" s="44" t="s">
        <v>212</v>
      </c>
    </row>
    <row r="374" spans="1:5">
      <c r="A374" s="44" t="s">
        <v>213</v>
      </c>
      <c r="B374" s="44" t="s">
        <v>214</v>
      </c>
      <c r="C374" s="44" t="s">
        <v>215</v>
      </c>
      <c r="D374" s="44" t="s">
        <v>216</v>
      </c>
      <c r="E374" s="44" t="s">
        <v>217</v>
      </c>
    </row>
    <row r="375" spans="1:5">
      <c r="A375" s="44" t="s">
        <v>218</v>
      </c>
      <c r="B375" s="44" t="s">
        <v>219</v>
      </c>
      <c r="C375" s="44" t="s">
        <v>220</v>
      </c>
      <c r="D375" s="44" t="s">
        <v>221</v>
      </c>
      <c r="E375" s="44" t="s">
        <v>222</v>
      </c>
    </row>
    <row r="376" spans="1:5">
      <c r="A376" s="44" t="s">
        <v>223</v>
      </c>
      <c r="B376" s="44" t="s">
        <v>224</v>
      </c>
      <c r="C376" s="44" t="s">
        <v>225</v>
      </c>
      <c r="D376" s="44" t="s">
        <v>226</v>
      </c>
      <c r="E376" s="44" t="s">
        <v>227</v>
      </c>
    </row>
    <row r="377" spans="1:5">
      <c r="A377" s="44" t="s">
        <v>228</v>
      </c>
      <c r="B377" s="44" t="s">
        <v>229</v>
      </c>
      <c r="C377" s="44" t="s">
        <v>230</v>
      </c>
      <c r="D377" s="44" t="s">
        <v>231</v>
      </c>
      <c r="E377" s="44" t="s">
        <v>232</v>
      </c>
    </row>
    <row r="378" spans="1:5">
      <c r="A378" s="44" t="s">
        <v>233</v>
      </c>
      <c r="B378" s="44" t="s">
        <v>234</v>
      </c>
      <c r="C378" s="44" t="s">
        <v>235</v>
      </c>
      <c r="D378" s="44" t="s">
        <v>236</v>
      </c>
      <c r="E378" s="44" t="s">
        <v>237</v>
      </c>
    </row>
    <row r="379" spans="1:5">
      <c r="A379" s="44" t="s">
        <v>238</v>
      </c>
      <c r="B379" s="44" t="s">
        <v>239</v>
      </c>
      <c r="C379" s="44" t="s">
        <v>240</v>
      </c>
      <c r="D379" s="44" t="s">
        <v>241</v>
      </c>
      <c r="E379" s="44" t="s">
        <v>242</v>
      </c>
    </row>
    <row r="380" spans="1:5">
      <c r="A380" s="44" t="s">
        <v>243</v>
      </c>
      <c r="B380" s="44" t="s">
        <v>244</v>
      </c>
      <c r="C380" s="44" t="s">
        <v>245</v>
      </c>
      <c r="D380" s="44" t="s">
        <v>246</v>
      </c>
      <c r="E380" s="44" t="s">
        <v>247</v>
      </c>
    </row>
    <row r="381" spans="1:5">
      <c r="A381" s="44" t="s">
        <v>248</v>
      </c>
      <c r="B381" s="44" t="s">
        <v>249</v>
      </c>
      <c r="C381" s="44" t="s">
        <v>250</v>
      </c>
      <c r="D381" s="44" t="s">
        <v>251</v>
      </c>
      <c r="E381" s="44" t="s">
        <v>252</v>
      </c>
    </row>
    <row r="382" spans="1:5">
      <c r="A382" s="44" t="s">
        <v>253</v>
      </c>
      <c r="B382" s="44" t="s">
        <v>254</v>
      </c>
      <c r="C382" s="44" t="s">
        <v>255</v>
      </c>
      <c r="D382" s="44" t="s">
        <v>256</v>
      </c>
      <c r="E382" s="44" t="s">
        <v>257</v>
      </c>
    </row>
    <row r="383" spans="1:5">
      <c r="A383" s="44" t="s">
        <v>258</v>
      </c>
      <c r="B383" s="44" t="s">
        <v>259</v>
      </c>
      <c r="C383" s="44" t="s">
        <v>260</v>
      </c>
      <c r="D383" s="44" t="s">
        <v>261</v>
      </c>
      <c r="E383" s="44" t="s">
        <v>262</v>
      </c>
    </row>
    <row r="384" spans="1:5">
      <c r="A384" s="44" t="s">
        <v>263</v>
      </c>
      <c r="B384" s="44" t="s">
        <v>264</v>
      </c>
      <c r="C384" s="44" t="s">
        <v>265</v>
      </c>
      <c r="D384" s="44" t="s">
        <v>266</v>
      </c>
      <c r="E384" s="44" t="s">
        <v>267</v>
      </c>
    </row>
    <row r="385" spans="1:5">
      <c r="A385" s="44" t="s">
        <v>268</v>
      </c>
      <c r="B385" s="44" t="s">
        <v>269</v>
      </c>
      <c r="C385" s="44" t="s">
        <v>270</v>
      </c>
      <c r="D385" s="44" t="s">
        <v>271</v>
      </c>
      <c r="E385" s="44" t="s">
        <v>272</v>
      </c>
    </row>
    <row r="386" spans="1:5">
      <c r="A386" s="44" t="s">
        <v>273</v>
      </c>
      <c r="B386" s="44" t="s">
        <v>274</v>
      </c>
      <c r="C386" s="44" t="s">
        <v>275</v>
      </c>
      <c r="D386" s="44" t="s">
        <v>276</v>
      </c>
      <c r="E386" s="44" t="s">
        <v>277</v>
      </c>
    </row>
    <row r="387" spans="1:5">
      <c r="A387" s="44" t="s">
        <v>278</v>
      </c>
      <c r="B387" s="44" t="s">
        <v>1772</v>
      </c>
      <c r="C387" s="44" t="s">
        <v>723</v>
      </c>
      <c r="D387" s="44" t="s">
        <v>724</v>
      </c>
      <c r="E387" s="44" t="s">
        <v>725</v>
      </c>
    </row>
    <row r="388" spans="1:5">
      <c r="A388" s="44" t="s">
        <v>279</v>
      </c>
      <c r="B388" s="44" t="s">
        <v>1772</v>
      </c>
      <c r="C388" s="44" t="s">
        <v>727</v>
      </c>
      <c r="D388" s="44" t="s">
        <v>728</v>
      </c>
      <c r="E388" s="44" t="s">
        <v>729</v>
      </c>
    </row>
    <row r="389" spans="1:5">
      <c r="A389" s="44" t="s">
        <v>280</v>
      </c>
      <c r="B389" s="44" t="s">
        <v>1772</v>
      </c>
      <c r="C389" s="44" t="s">
        <v>731</v>
      </c>
      <c r="D389" s="44" t="s">
        <v>732</v>
      </c>
      <c r="E389" s="44" t="s">
        <v>733</v>
      </c>
    </row>
    <row r="390" spans="1:5">
      <c r="A390" s="44" t="s">
        <v>281</v>
      </c>
      <c r="B390" s="44" t="s">
        <v>1772</v>
      </c>
      <c r="C390" s="44" t="s">
        <v>735</v>
      </c>
      <c r="D390" s="44" t="s">
        <v>55</v>
      </c>
      <c r="E390" s="44" t="s">
        <v>736</v>
      </c>
    </row>
    <row r="391" spans="1:5">
      <c r="A391" s="44" t="s">
        <v>282</v>
      </c>
      <c r="B391" s="44" t="s">
        <v>1772</v>
      </c>
      <c r="C391" s="44" t="s">
        <v>0</v>
      </c>
      <c r="D391" s="44" t="s">
        <v>1772</v>
      </c>
      <c r="E391" s="44" t="s">
        <v>1772</v>
      </c>
    </row>
    <row r="392" spans="1:5">
      <c r="A392" s="44" t="s">
        <v>283</v>
      </c>
      <c r="B392" s="44" t="s">
        <v>1772</v>
      </c>
      <c r="C392" s="44" t="s">
        <v>0</v>
      </c>
      <c r="D392" s="44" t="s">
        <v>1772</v>
      </c>
      <c r="E392" s="44" t="s">
        <v>1772</v>
      </c>
    </row>
    <row r="393" spans="1:5">
      <c r="A393" s="44" t="s">
        <v>284</v>
      </c>
      <c r="B393" s="44" t="s">
        <v>1772</v>
      </c>
      <c r="C393" s="44" t="s">
        <v>337</v>
      </c>
      <c r="D393" s="44" t="s">
        <v>1772</v>
      </c>
      <c r="E393" s="44" t="s">
        <v>1772</v>
      </c>
    </row>
    <row r="394" spans="1:5">
      <c r="A394" s="44" t="s">
        <v>285</v>
      </c>
      <c r="B394" s="44" t="s">
        <v>1772</v>
      </c>
      <c r="C394" s="44" t="s">
        <v>337</v>
      </c>
      <c r="D394" s="44" t="s">
        <v>1772</v>
      </c>
      <c r="E394" s="44" t="s">
        <v>1772</v>
      </c>
    </row>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G194"/>
  <sheetViews>
    <sheetView zoomScale="131" workbookViewId="0">
      <pane ySplit="2" topLeftCell="A42" activePane="bottomLeft" state="frozen"/>
      <selection pane="bottomLeft" activeCell="B2" sqref="B2:E2"/>
    </sheetView>
  </sheetViews>
  <sheetFormatPr defaultRowHeight="15" customHeight="1"/>
  <cols>
    <col min="1" max="1" width="10.85546875" bestFit="1" customWidth="1"/>
    <col min="2" max="2" width="8.5703125" bestFit="1" customWidth="1"/>
    <col min="3" max="3" width="18.7109375" customWidth="1"/>
    <col min="4" max="4" width="26.28515625" bestFit="1" customWidth="1"/>
    <col min="5" max="5" width="30.28515625" customWidth="1"/>
    <col min="6" max="6" width="33.42578125" customWidth="1"/>
    <col min="7" max="7" width="18" customWidth="1"/>
  </cols>
  <sheetData>
    <row r="1" spans="1:7" s="2" customFormat="1" ht="15" customHeight="1">
      <c r="A1" s="123" t="s">
        <v>1812</v>
      </c>
      <c r="B1" s="124"/>
      <c r="C1" s="108"/>
      <c r="D1" s="91" t="s">
        <v>2514</v>
      </c>
      <c r="E1" s="88"/>
      <c r="F1"/>
      <c r="G1"/>
    </row>
    <row r="2" spans="1:7" ht="15" customHeight="1">
      <c r="A2" s="73" t="s">
        <v>1878</v>
      </c>
      <c r="B2" s="73" t="s">
        <v>1845</v>
      </c>
      <c r="C2" s="73" t="s">
        <v>2522</v>
      </c>
      <c r="D2" s="73" t="s">
        <v>2523</v>
      </c>
      <c r="E2" s="82" t="s">
        <v>2524</v>
      </c>
    </row>
    <row r="3" spans="1:7" ht="15" customHeight="1">
      <c r="A3" s="125" t="s">
        <v>330</v>
      </c>
      <c r="B3" s="92" t="s">
        <v>1742</v>
      </c>
      <c r="C3" s="92" t="s">
        <v>1990</v>
      </c>
      <c r="D3" s="92" t="s">
        <v>1991</v>
      </c>
      <c r="E3" s="92" t="s">
        <v>1992</v>
      </c>
    </row>
    <row r="4" spans="1:7" ht="15" customHeight="1">
      <c r="A4" s="126"/>
      <c r="B4" s="92" t="s">
        <v>1743</v>
      </c>
      <c r="C4" s="92" t="s">
        <v>1993</v>
      </c>
      <c r="D4" s="92" t="s">
        <v>1994</v>
      </c>
      <c r="E4" s="92" t="s">
        <v>1995</v>
      </c>
    </row>
    <row r="5" spans="1:7" ht="15" customHeight="1">
      <c r="A5" s="126"/>
      <c r="B5" s="92" t="s">
        <v>1744</v>
      </c>
      <c r="C5" s="92" t="s">
        <v>1996</v>
      </c>
      <c r="D5" s="92" t="s">
        <v>1997</v>
      </c>
      <c r="E5" s="92" t="s">
        <v>1998</v>
      </c>
    </row>
    <row r="6" spans="1:7" ht="15" customHeight="1">
      <c r="A6" s="126"/>
      <c r="B6" s="92" t="s">
        <v>1745</v>
      </c>
      <c r="C6" s="92" t="s">
        <v>1999</v>
      </c>
      <c r="D6" s="92" t="s">
        <v>2000</v>
      </c>
      <c r="E6" s="92" t="s">
        <v>2001</v>
      </c>
    </row>
    <row r="7" spans="1:7" ht="15" customHeight="1">
      <c r="A7" s="126"/>
      <c r="B7" s="92" t="s">
        <v>1746</v>
      </c>
      <c r="C7" s="92" t="s">
        <v>2002</v>
      </c>
      <c r="D7" s="92" t="s">
        <v>2003</v>
      </c>
      <c r="E7" s="92" t="s">
        <v>2004</v>
      </c>
    </row>
    <row r="8" spans="1:7" ht="15" customHeight="1">
      <c r="A8" s="126"/>
      <c r="B8" s="92" t="s">
        <v>1747</v>
      </c>
      <c r="C8" s="92" t="s">
        <v>2005</v>
      </c>
      <c r="D8" s="92" t="s">
        <v>2006</v>
      </c>
      <c r="E8" s="92" t="s">
        <v>2007</v>
      </c>
    </row>
    <row r="9" spans="1:7" ht="15" customHeight="1">
      <c r="A9" s="126"/>
      <c r="B9" s="92" t="s">
        <v>1748</v>
      </c>
      <c r="C9" s="92" t="s">
        <v>2008</v>
      </c>
      <c r="D9" s="92" t="s">
        <v>2009</v>
      </c>
      <c r="E9" s="92" t="s">
        <v>2010</v>
      </c>
    </row>
    <row r="10" spans="1:7" ht="15" customHeight="1">
      <c r="A10" s="126"/>
      <c r="B10" s="92" t="s">
        <v>1749</v>
      </c>
      <c r="C10" s="92" t="s">
        <v>2011</v>
      </c>
      <c r="D10" s="92" t="s">
        <v>2012</v>
      </c>
      <c r="E10" s="92" t="s">
        <v>2013</v>
      </c>
    </row>
    <row r="11" spans="1:7" ht="15" customHeight="1">
      <c r="A11" s="126"/>
      <c r="B11" s="92" t="s">
        <v>1750</v>
      </c>
      <c r="C11" s="92" t="s">
        <v>2014</v>
      </c>
      <c r="D11" s="92" t="s">
        <v>2015</v>
      </c>
      <c r="E11" s="92" t="s">
        <v>2016</v>
      </c>
    </row>
    <row r="12" spans="1:7" ht="15" customHeight="1">
      <c r="A12" s="126"/>
      <c r="B12" s="92" t="s">
        <v>1751</v>
      </c>
      <c r="C12" s="92" t="s">
        <v>2017</v>
      </c>
      <c r="D12" s="92" t="s">
        <v>2018</v>
      </c>
      <c r="E12" s="92" t="s">
        <v>2019</v>
      </c>
    </row>
    <row r="13" spans="1:7" ht="15" customHeight="1">
      <c r="A13" s="126"/>
      <c r="B13" s="92" t="s">
        <v>1752</v>
      </c>
      <c r="C13" s="92" t="s">
        <v>2020</v>
      </c>
      <c r="D13" s="92" t="s">
        <v>2021</v>
      </c>
      <c r="E13" s="92" t="s">
        <v>2022</v>
      </c>
    </row>
    <row r="14" spans="1:7" ht="15" customHeight="1">
      <c r="A14" s="126"/>
      <c r="B14" s="92" t="s">
        <v>1753</v>
      </c>
      <c r="C14" s="92" t="s">
        <v>2023</v>
      </c>
      <c r="D14" s="92" t="s">
        <v>2024</v>
      </c>
      <c r="E14" s="92" t="s">
        <v>2025</v>
      </c>
    </row>
    <row r="15" spans="1:7" ht="15" customHeight="1">
      <c r="A15" s="126"/>
      <c r="B15" s="92" t="s">
        <v>1754</v>
      </c>
      <c r="C15" s="92" t="s">
        <v>2026</v>
      </c>
      <c r="D15" s="92" t="s">
        <v>2027</v>
      </c>
      <c r="E15" s="92" t="s">
        <v>2028</v>
      </c>
    </row>
    <row r="16" spans="1:7" ht="15" customHeight="1">
      <c r="A16" s="126"/>
      <c r="B16" s="92" t="s">
        <v>1755</v>
      </c>
      <c r="C16" s="92" t="s">
        <v>2029</v>
      </c>
      <c r="D16" s="92" t="s">
        <v>2030</v>
      </c>
      <c r="E16" s="92" t="s">
        <v>2031</v>
      </c>
    </row>
    <row r="17" spans="1:5" ht="15" customHeight="1">
      <c r="A17" s="126"/>
      <c r="B17" s="92" t="s">
        <v>1756</v>
      </c>
      <c r="C17" s="92" t="s">
        <v>2032</v>
      </c>
      <c r="D17" s="92" t="s">
        <v>2033</v>
      </c>
      <c r="E17" s="92" t="s">
        <v>2034</v>
      </c>
    </row>
    <row r="18" spans="1:5" ht="15" customHeight="1">
      <c r="A18" s="126"/>
      <c r="B18" s="92" t="s">
        <v>1757</v>
      </c>
      <c r="C18" s="92" t="s">
        <v>2035</v>
      </c>
      <c r="D18" s="92" t="s">
        <v>2036</v>
      </c>
      <c r="E18" s="92" t="s">
        <v>2037</v>
      </c>
    </row>
    <row r="19" spans="1:5" ht="15" customHeight="1">
      <c r="A19" s="126"/>
      <c r="B19" s="92" t="s">
        <v>1758</v>
      </c>
      <c r="C19" s="92" t="s">
        <v>2038</v>
      </c>
      <c r="D19" s="92" t="s">
        <v>2039</v>
      </c>
      <c r="E19" s="92" t="s">
        <v>2040</v>
      </c>
    </row>
    <row r="20" spans="1:5" ht="15" customHeight="1">
      <c r="A20" s="126"/>
      <c r="B20" s="92" t="s">
        <v>1759</v>
      </c>
      <c r="C20" s="92" t="s">
        <v>2041</v>
      </c>
      <c r="D20" s="92" t="s">
        <v>2042</v>
      </c>
      <c r="E20" s="92" t="s">
        <v>2043</v>
      </c>
    </row>
    <row r="21" spans="1:5" ht="15" customHeight="1">
      <c r="A21" s="126"/>
      <c r="B21" s="92" t="s">
        <v>1760</v>
      </c>
      <c r="C21" s="92" t="s">
        <v>2044</v>
      </c>
      <c r="D21" s="92" t="s">
        <v>2045</v>
      </c>
      <c r="E21" s="92" t="s">
        <v>2046</v>
      </c>
    </row>
    <row r="22" spans="1:5" ht="15" customHeight="1">
      <c r="A22" s="126"/>
      <c r="B22" s="92" t="s">
        <v>1761</v>
      </c>
      <c r="C22" s="92" t="s">
        <v>2047</v>
      </c>
      <c r="D22" s="92" t="s">
        <v>2048</v>
      </c>
      <c r="E22" s="92" t="s">
        <v>2049</v>
      </c>
    </row>
    <row r="23" spans="1:5" ht="15" customHeight="1">
      <c r="A23" s="126"/>
      <c r="B23" s="92" t="s">
        <v>1762</v>
      </c>
      <c r="C23" s="92" t="s">
        <v>2050</v>
      </c>
      <c r="D23" s="92" t="s">
        <v>2051</v>
      </c>
      <c r="E23" s="92" t="s">
        <v>2052</v>
      </c>
    </row>
    <row r="24" spans="1:5" ht="15" customHeight="1">
      <c r="A24" s="126"/>
      <c r="B24" s="92" t="s">
        <v>1763</v>
      </c>
      <c r="C24" s="92" t="s">
        <v>2053</v>
      </c>
      <c r="D24" s="92" t="s">
        <v>2054</v>
      </c>
      <c r="E24" s="92" t="s">
        <v>2055</v>
      </c>
    </row>
    <row r="25" spans="1:5" ht="15" customHeight="1">
      <c r="A25" s="126"/>
      <c r="B25" s="92" t="s">
        <v>1764</v>
      </c>
      <c r="C25" s="92" t="s">
        <v>2056</v>
      </c>
      <c r="D25" s="92" t="s">
        <v>2057</v>
      </c>
      <c r="E25" s="92" t="s">
        <v>2058</v>
      </c>
    </row>
    <row r="26" spans="1:5" ht="15" customHeight="1">
      <c r="A26" s="126"/>
      <c r="B26" s="92" t="s">
        <v>1765</v>
      </c>
      <c r="C26" s="92" t="s">
        <v>2059</v>
      </c>
      <c r="D26" s="92" t="s">
        <v>2060</v>
      </c>
      <c r="E26" s="92" t="s">
        <v>2061</v>
      </c>
    </row>
    <row r="27" spans="1:5" ht="15" customHeight="1">
      <c r="A27" s="126"/>
      <c r="B27" s="92" t="s">
        <v>1766</v>
      </c>
      <c r="C27" s="92" t="s">
        <v>2062</v>
      </c>
      <c r="D27" s="92" t="s">
        <v>2063</v>
      </c>
      <c r="E27" s="92" t="s">
        <v>2064</v>
      </c>
    </row>
    <row r="28" spans="1:5" ht="15" customHeight="1">
      <c r="A28" s="126"/>
      <c r="B28" s="92" t="s">
        <v>1767</v>
      </c>
      <c r="C28" s="92" t="s">
        <v>2065</v>
      </c>
      <c r="D28" s="92" t="s">
        <v>2066</v>
      </c>
      <c r="E28" s="92" t="s">
        <v>2067</v>
      </c>
    </row>
    <row r="29" spans="1:5" ht="15" customHeight="1">
      <c r="A29" s="126"/>
      <c r="B29" s="92" t="s">
        <v>1768</v>
      </c>
      <c r="C29" s="92" t="s">
        <v>2068</v>
      </c>
      <c r="D29" s="92" t="s">
        <v>2069</v>
      </c>
      <c r="E29" s="92" t="s">
        <v>2070</v>
      </c>
    </row>
    <row r="30" spans="1:5" ht="15" customHeight="1">
      <c r="A30" s="126"/>
      <c r="B30" s="92" t="s">
        <v>1769</v>
      </c>
      <c r="C30" s="92" t="s">
        <v>2071</v>
      </c>
      <c r="D30" s="92" t="s">
        <v>2072</v>
      </c>
      <c r="E30" s="92" t="s">
        <v>2073</v>
      </c>
    </row>
    <row r="31" spans="1:5" ht="15" customHeight="1">
      <c r="A31" s="126"/>
      <c r="B31" s="92" t="s">
        <v>1770</v>
      </c>
      <c r="C31" s="92" t="s">
        <v>2074</v>
      </c>
      <c r="D31" s="92" t="s">
        <v>2075</v>
      </c>
      <c r="E31" s="92" t="s">
        <v>2076</v>
      </c>
    </row>
    <row r="32" spans="1:5" ht="15" customHeight="1">
      <c r="A32" s="126"/>
      <c r="B32" s="92" t="s">
        <v>1771</v>
      </c>
      <c r="C32" s="92" t="s">
        <v>2077</v>
      </c>
      <c r="D32" s="92" t="s">
        <v>2078</v>
      </c>
      <c r="E32" s="92" t="s">
        <v>2079</v>
      </c>
    </row>
    <row r="33" spans="1:5" ht="15" customHeight="1">
      <c r="A33" s="126"/>
      <c r="B33" s="92" t="s">
        <v>1773</v>
      </c>
      <c r="C33" s="92" t="s">
        <v>2080</v>
      </c>
      <c r="D33" s="92" t="s">
        <v>2081</v>
      </c>
      <c r="E33" s="92" t="s">
        <v>2082</v>
      </c>
    </row>
    <row r="34" spans="1:5" ht="15" customHeight="1">
      <c r="A34" s="126"/>
      <c r="B34" s="92" t="s">
        <v>1774</v>
      </c>
      <c r="C34" s="92" t="s">
        <v>2083</v>
      </c>
      <c r="D34" s="92" t="s">
        <v>2084</v>
      </c>
      <c r="E34" s="92" t="s">
        <v>2085</v>
      </c>
    </row>
    <row r="35" spans="1:5" ht="15" customHeight="1">
      <c r="A35" s="126"/>
      <c r="B35" s="92" t="s">
        <v>1775</v>
      </c>
      <c r="C35" s="92" t="s">
        <v>2086</v>
      </c>
      <c r="D35" s="92" t="s">
        <v>2087</v>
      </c>
      <c r="E35" s="92" t="s">
        <v>2088</v>
      </c>
    </row>
    <row r="36" spans="1:5" ht="15" customHeight="1">
      <c r="A36" s="126"/>
      <c r="B36" s="92" t="s">
        <v>1776</v>
      </c>
      <c r="C36" s="92" t="s">
        <v>2089</v>
      </c>
      <c r="D36" s="92" t="s">
        <v>2090</v>
      </c>
      <c r="E36" s="92" t="s">
        <v>2091</v>
      </c>
    </row>
    <row r="37" spans="1:5" ht="15" customHeight="1">
      <c r="A37" s="126"/>
      <c r="B37" s="92" t="s">
        <v>1777</v>
      </c>
      <c r="C37" s="92" t="s">
        <v>2092</v>
      </c>
      <c r="D37" s="92" t="s">
        <v>2093</v>
      </c>
      <c r="E37" s="92" t="s">
        <v>2094</v>
      </c>
    </row>
    <row r="38" spans="1:5" ht="15" customHeight="1">
      <c r="A38" s="126"/>
      <c r="B38" s="92" t="s">
        <v>1778</v>
      </c>
      <c r="C38" s="92" t="s">
        <v>2095</v>
      </c>
      <c r="D38" s="92" t="s">
        <v>2096</v>
      </c>
      <c r="E38" s="92" t="s">
        <v>2097</v>
      </c>
    </row>
    <row r="39" spans="1:5" ht="15" customHeight="1">
      <c r="A39" s="126"/>
      <c r="B39" s="92" t="s">
        <v>1779</v>
      </c>
      <c r="C39" s="92" t="s">
        <v>2098</v>
      </c>
      <c r="D39" s="92" t="s">
        <v>2099</v>
      </c>
      <c r="E39" s="92" t="s">
        <v>2100</v>
      </c>
    </row>
    <row r="40" spans="1:5" ht="15" customHeight="1">
      <c r="A40" s="126"/>
      <c r="B40" s="92" t="s">
        <v>1780</v>
      </c>
      <c r="C40" s="92" t="s">
        <v>2101</v>
      </c>
      <c r="D40" s="92" t="s">
        <v>2102</v>
      </c>
      <c r="E40" s="92" t="s">
        <v>2103</v>
      </c>
    </row>
    <row r="41" spans="1:5" ht="15" customHeight="1">
      <c r="A41" s="126"/>
      <c r="B41" s="92" t="s">
        <v>1781</v>
      </c>
      <c r="C41" s="92" t="s">
        <v>2104</v>
      </c>
      <c r="D41" s="92" t="s">
        <v>2105</v>
      </c>
      <c r="E41" s="92" t="s">
        <v>2106</v>
      </c>
    </row>
    <row r="42" spans="1:5" ht="15" customHeight="1">
      <c r="A42" s="126"/>
      <c r="B42" s="92" t="s">
        <v>1782</v>
      </c>
      <c r="C42" s="92" t="s">
        <v>2107</v>
      </c>
      <c r="D42" s="92" t="s">
        <v>2108</v>
      </c>
      <c r="E42" s="92" t="s">
        <v>2109</v>
      </c>
    </row>
    <row r="43" spans="1:5" ht="15" customHeight="1">
      <c r="A43" s="126"/>
      <c r="B43" s="92" t="s">
        <v>1783</v>
      </c>
      <c r="C43" s="92" t="s">
        <v>2110</v>
      </c>
      <c r="D43" s="92" t="s">
        <v>2111</v>
      </c>
      <c r="E43" s="92" t="s">
        <v>2112</v>
      </c>
    </row>
    <row r="44" spans="1:5" ht="15" customHeight="1">
      <c r="A44" s="126"/>
      <c r="B44" s="92" t="s">
        <v>1784</v>
      </c>
      <c r="C44" s="92" t="s">
        <v>2113</v>
      </c>
      <c r="D44" s="92" t="s">
        <v>2114</v>
      </c>
      <c r="E44" s="92" t="s">
        <v>2115</v>
      </c>
    </row>
    <row r="45" spans="1:5" ht="15" customHeight="1">
      <c r="A45" s="126"/>
      <c r="B45" s="92" t="s">
        <v>1785</v>
      </c>
      <c r="C45" s="92" t="s">
        <v>2116</v>
      </c>
      <c r="D45" s="92" t="s">
        <v>2117</v>
      </c>
      <c r="E45" s="92" t="s">
        <v>2118</v>
      </c>
    </row>
    <row r="46" spans="1:5" ht="15" customHeight="1">
      <c r="A46" s="126"/>
      <c r="B46" s="92" t="s">
        <v>1786</v>
      </c>
      <c r="C46" s="92" t="s">
        <v>2119</v>
      </c>
      <c r="D46" s="92" t="s">
        <v>2120</v>
      </c>
      <c r="E46" s="92" t="s">
        <v>2121</v>
      </c>
    </row>
    <row r="47" spans="1:5" ht="15" customHeight="1">
      <c r="A47" s="126"/>
      <c r="B47" s="92" t="s">
        <v>1787</v>
      </c>
      <c r="C47" s="92" t="s">
        <v>2122</v>
      </c>
      <c r="D47" s="92" t="s">
        <v>2123</v>
      </c>
      <c r="E47" s="92" t="s">
        <v>2124</v>
      </c>
    </row>
    <row r="48" spans="1:5" ht="15" customHeight="1">
      <c r="A48" s="126"/>
      <c r="B48" s="92" t="s">
        <v>1788</v>
      </c>
      <c r="C48" s="92" t="s">
        <v>2125</v>
      </c>
      <c r="D48" s="92" t="s">
        <v>2126</v>
      </c>
      <c r="E48" s="92" t="s">
        <v>2127</v>
      </c>
    </row>
    <row r="49" spans="1:5" ht="15" customHeight="1">
      <c r="A49" s="126"/>
      <c r="B49" s="92" t="s">
        <v>1789</v>
      </c>
      <c r="C49" s="92" t="s">
        <v>2128</v>
      </c>
      <c r="D49" s="92" t="s">
        <v>2129</v>
      </c>
      <c r="E49" s="92" t="s">
        <v>2130</v>
      </c>
    </row>
    <row r="50" spans="1:5" ht="15" customHeight="1">
      <c r="A50" s="126"/>
      <c r="B50" s="92" t="s">
        <v>1790</v>
      </c>
      <c r="C50" s="92" t="s">
        <v>2131</v>
      </c>
      <c r="D50" s="92" t="s">
        <v>2132</v>
      </c>
      <c r="E50" s="92" t="s">
        <v>2133</v>
      </c>
    </row>
    <row r="51" spans="1:5" ht="15" customHeight="1">
      <c r="A51" s="126"/>
      <c r="B51" s="92" t="s">
        <v>1791</v>
      </c>
      <c r="C51" s="92" t="s">
        <v>2134</v>
      </c>
      <c r="D51" s="92" t="s">
        <v>2135</v>
      </c>
      <c r="E51" s="92" t="s">
        <v>2136</v>
      </c>
    </row>
    <row r="52" spans="1:5" ht="15" customHeight="1">
      <c r="A52" s="126"/>
      <c r="B52" s="92" t="s">
        <v>1792</v>
      </c>
      <c r="C52" s="92" t="s">
        <v>2137</v>
      </c>
      <c r="D52" s="92" t="s">
        <v>2138</v>
      </c>
      <c r="E52" s="92" t="s">
        <v>2139</v>
      </c>
    </row>
    <row r="53" spans="1:5" ht="15" customHeight="1">
      <c r="A53" s="126"/>
      <c r="B53" s="92" t="s">
        <v>1793</v>
      </c>
      <c r="C53" s="92" t="s">
        <v>2140</v>
      </c>
      <c r="D53" s="92" t="s">
        <v>2141</v>
      </c>
      <c r="E53" s="92" t="s">
        <v>2142</v>
      </c>
    </row>
    <row r="54" spans="1:5" ht="15" customHeight="1">
      <c r="A54" s="126"/>
      <c r="B54" s="92" t="s">
        <v>1794</v>
      </c>
      <c r="C54" s="92" t="s">
        <v>2143</v>
      </c>
      <c r="D54" s="92" t="s">
        <v>2144</v>
      </c>
      <c r="E54" s="92" t="s">
        <v>2145</v>
      </c>
    </row>
    <row r="55" spans="1:5" ht="15" customHeight="1">
      <c r="A55" s="126"/>
      <c r="B55" s="92" t="s">
        <v>1795</v>
      </c>
      <c r="C55" s="92" t="s">
        <v>2146</v>
      </c>
      <c r="D55" s="92" t="s">
        <v>2147</v>
      </c>
      <c r="E55" s="92" t="s">
        <v>2148</v>
      </c>
    </row>
    <row r="56" spans="1:5" ht="15" customHeight="1">
      <c r="A56" s="126"/>
      <c r="B56" s="92" t="s">
        <v>1796</v>
      </c>
      <c r="C56" s="92" t="s">
        <v>2149</v>
      </c>
      <c r="D56" s="92" t="s">
        <v>2150</v>
      </c>
      <c r="E56" s="92" t="s">
        <v>2151</v>
      </c>
    </row>
    <row r="57" spans="1:5" ht="15" customHeight="1">
      <c r="A57" s="126"/>
      <c r="B57" s="92" t="s">
        <v>1797</v>
      </c>
      <c r="C57" s="92" t="s">
        <v>2152</v>
      </c>
      <c r="D57" s="92" t="s">
        <v>2153</v>
      </c>
      <c r="E57" s="92" t="s">
        <v>2154</v>
      </c>
    </row>
    <row r="58" spans="1:5" ht="15" customHeight="1">
      <c r="A58" s="126"/>
      <c r="B58" s="92" t="s">
        <v>1798</v>
      </c>
      <c r="C58" s="92" t="s">
        <v>2155</v>
      </c>
      <c r="D58" s="92" t="s">
        <v>2156</v>
      </c>
      <c r="E58" s="92" t="s">
        <v>2157</v>
      </c>
    </row>
    <row r="59" spans="1:5" ht="15" customHeight="1">
      <c r="A59" s="126"/>
      <c r="B59" s="92" t="s">
        <v>1799</v>
      </c>
      <c r="C59" s="92" t="s">
        <v>2158</v>
      </c>
      <c r="D59" s="92" t="s">
        <v>2159</v>
      </c>
      <c r="E59" s="92" t="s">
        <v>2160</v>
      </c>
    </row>
    <row r="60" spans="1:5" ht="15" customHeight="1">
      <c r="A60" s="126"/>
      <c r="B60" s="92" t="s">
        <v>1800</v>
      </c>
      <c r="C60" s="92" t="s">
        <v>2161</v>
      </c>
      <c r="D60" s="92" t="s">
        <v>2162</v>
      </c>
      <c r="E60" s="92" t="s">
        <v>2163</v>
      </c>
    </row>
    <row r="61" spans="1:5" ht="15" customHeight="1">
      <c r="A61" s="126"/>
      <c r="B61" s="92" t="s">
        <v>1801</v>
      </c>
      <c r="C61" s="92" t="s">
        <v>2164</v>
      </c>
      <c r="D61" s="92" t="s">
        <v>2165</v>
      </c>
      <c r="E61" s="92" t="s">
        <v>2166</v>
      </c>
    </row>
    <row r="62" spans="1:5" ht="15" customHeight="1">
      <c r="A62" s="126"/>
      <c r="B62" s="92" t="s">
        <v>1802</v>
      </c>
      <c r="C62" s="92" t="s">
        <v>2167</v>
      </c>
      <c r="D62" s="92" t="s">
        <v>2168</v>
      </c>
      <c r="E62" s="92" t="s">
        <v>2169</v>
      </c>
    </row>
    <row r="63" spans="1:5" ht="15" customHeight="1">
      <c r="A63" s="126"/>
      <c r="B63" s="92" t="s">
        <v>1803</v>
      </c>
      <c r="C63" s="92" t="s">
        <v>2170</v>
      </c>
      <c r="D63" s="92" t="s">
        <v>2171</v>
      </c>
      <c r="E63" s="92" t="s">
        <v>2172</v>
      </c>
    </row>
    <row r="64" spans="1:5" ht="15" customHeight="1">
      <c r="A64" s="126"/>
      <c r="B64" s="92" t="s">
        <v>1804</v>
      </c>
      <c r="C64" s="92" t="s">
        <v>2173</v>
      </c>
      <c r="D64" s="92" t="s">
        <v>2174</v>
      </c>
      <c r="E64" s="92" t="s">
        <v>2175</v>
      </c>
    </row>
    <row r="65" spans="1:5" ht="15" customHeight="1">
      <c r="A65" s="126"/>
      <c r="B65" s="92" t="s">
        <v>1805</v>
      </c>
      <c r="C65" s="92" t="s">
        <v>2176</v>
      </c>
      <c r="D65" s="92" t="s">
        <v>2177</v>
      </c>
      <c r="E65" s="92" t="s">
        <v>2178</v>
      </c>
    </row>
    <row r="66" spans="1:5" ht="15" customHeight="1">
      <c r="A66" s="126"/>
      <c r="B66" s="92" t="s">
        <v>1806</v>
      </c>
      <c r="C66" s="92" t="s">
        <v>2179</v>
      </c>
      <c r="D66" s="92" t="s">
        <v>2180</v>
      </c>
      <c r="E66" s="92" t="s">
        <v>2181</v>
      </c>
    </row>
    <row r="67" spans="1:5" ht="15" customHeight="1">
      <c r="A67" s="126"/>
      <c r="B67" s="92" t="s">
        <v>1807</v>
      </c>
      <c r="C67" s="92" t="s">
        <v>2182</v>
      </c>
      <c r="D67" s="92" t="s">
        <v>2183</v>
      </c>
      <c r="E67" s="92" t="s">
        <v>2184</v>
      </c>
    </row>
    <row r="68" spans="1:5" ht="15" customHeight="1">
      <c r="A68" s="126"/>
      <c r="B68" s="92" t="s">
        <v>1808</v>
      </c>
      <c r="C68" s="92" t="s">
        <v>2185</v>
      </c>
      <c r="D68" s="92" t="s">
        <v>2186</v>
      </c>
      <c r="E68" s="92" t="s">
        <v>2187</v>
      </c>
    </row>
    <row r="69" spans="1:5" ht="15" customHeight="1">
      <c r="A69" s="126"/>
      <c r="B69" s="92" t="s">
        <v>1809</v>
      </c>
      <c r="C69" s="92" t="s">
        <v>2188</v>
      </c>
      <c r="D69" s="92" t="s">
        <v>2189</v>
      </c>
      <c r="E69" s="92" t="s">
        <v>2190</v>
      </c>
    </row>
    <row r="70" spans="1:5" ht="15" customHeight="1">
      <c r="A70" s="126"/>
      <c r="B70" s="92" t="s">
        <v>1813</v>
      </c>
      <c r="C70" s="92" t="s">
        <v>2191</v>
      </c>
      <c r="D70" s="92" t="s">
        <v>2192</v>
      </c>
      <c r="E70" s="92" t="s">
        <v>2193</v>
      </c>
    </row>
    <row r="71" spans="1:5" ht="15" customHeight="1">
      <c r="A71" s="126"/>
      <c r="B71" s="92" t="s">
        <v>1814</v>
      </c>
      <c r="C71" s="92" t="s">
        <v>2194</v>
      </c>
      <c r="D71" s="92" t="s">
        <v>2195</v>
      </c>
      <c r="E71" s="92" t="s">
        <v>2196</v>
      </c>
    </row>
    <row r="72" spans="1:5" ht="15" customHeight="1">
      <c r="A72" s="126"/>
      <c r="B72" s="92" t="s">
        <v>1815</v>
      </c>
      <c r="C72" s="92" t="s">
        <v>2197</v>
      </c>
      <c r="D72" s="92" t="s">
        <v>2198</v>
      </c>
      <c r="E72" s="92" t="s">
        <v>2199</v>
      </c>
    </row>
    <row r="73" spans="1:5" ht="15" customHeight="1">
      <c r="A73" s="126"/>
      <c r="B73" s="92" t="s">
        <v>1816</v>
      </c>
      <c r="C73" s="92" t="s">
        <v>2200</v>
      </c>
      <c r="D73" s="92" t="s">
        <v>2201</v>
      </c>
      <c r="E73" s="92" t="s">
        <v>2202</v>
      </c>
    </row>
    <row r="74" spans="1:5" ht="15" customHeight="1">
      <c r="A74" s="126"/>
      <c r="B74" s="92" t="s">
        <v>1817</v>
      </c>
      <c r="C74" s="92" t="s">
        <v>2203</v>
      </c>
      <c r="D74" s="92" t="s">
        <v>2204</v>
      </c>
      <c r="E74" s="92" t="s">
        <v>2205</v>
      </c>
    </row>
    <row r="75" spans="1:5" ht="15" customHeight="1">
      <c r="A75" s="126"/>
      <c r="B75" s="92" t="s">
        <v>1818</v>
      </c>
      <c r="C75" s="92" t="s">
        <v>2206</v>
      </c>
      <c r="D75" s="92" t="s">
        <v>2207</v>
      </c>
      <c r="E75" s="92" t="s">
        <v>2208</v>
      </c>
    </row>
    <row r="76" spans="1:5" ht="15" customHeight="1">
      <c r="A76" s="126"/>
      <c r="B76" s="92" t="s">
        <v>1819</v>
      </c>
      <c r="C76" s="92" t="s">
        <v>2209</v>
      </c>
      <c r="D76" s="92" t="s">
        <v>2210</v>
      </c>
      <c r="E76" s="92" t="s">
        <v>2211</v>
      </c>
    </row>
    <row r="77" spans="1:5" ht="15" customHeight="1">
      <c r="A77" s="126"/>
      <c r="B77" s="92" t="s">
        <v>1820</v>
      </c>
      <c r="C77" s="92" t="s">
        <v>2212</v>
      </c>
      <c r="D77" s="92" t="s">
        <v>2213</v>
      </c>
      <c r="E77" s="92" t="s">
        <v>2214</v>
      </c>
    </row>
    <row r="78" spans="1:5" ht="15" customHeight="1">
      <c r="A78" s="126"/>
      <c r="B78" s="92" t="s">
        <v>1821</v>
      </c>
      <c r="C78" s="92" t="s">
        <v>2215</v>
      </c>
      <c r="D78" s="92" t="s">
        <v>2216</v>
      </c>
      <c r="E78" s="92" t="s">
        <v>2217</v>
      </c>
    </row>
    <row r="79" spans="1:5" ht="15" customHeight="1">
      <c r="A79" s="126"/>
      <c r="B79" s="92" t="s">
        <v>1822</v>
      </c>
      <c r="C79" s="92" t="s">
        <v>2218</v>
      </c>
      <c r="D79" s="92" t="s">
        <v>2219</v>
      </c>
      <c r="E79" s="92" t="s">
        <v>2220</v>
      </c>
    </row>
    <row r="80" spans="1:5" ht="15" customHeight="1">
      <c r="A80" s="126"/>
      <c r="B80" s="92" t="s">
        <v>1823</v>
      </c>
      <c r="C80" s="92" t="s">
        <v>2221</v>
      </c>
      <c r="D80" s="92" t="s">
        <v>2222</v>
      </c>
      <c r="E80" s="92" t="s">
        <v>2223</v>
      </c>
    </row>
    <row r="81" spans="1:5" ht="15" customHeight="1">
      <c r="A81" s="126"/>
      <c r="B81" s="92" t="s">
        <v>1824</v>
      </c>
      <c r="C81" s="92" t="s">
        <v>2224</v>
      </c>
      <c r="D81" s="92" t="s">
        <v>2225</v>
      </c>
      <c r="E81" s="92" t="s">
        <v>2226</v>
      </c>
    </row>
    <row r="82" spans="1:5" ht="15" customHeight="1">
      <c r="A82" s="126"/>
      <c r="B82" s="92" t="s">
        <v>1825</v>
      </c>
      <c r="C82" s="92" t="s">
        <v>2227</v>
      </c>
      <c r="D82" s="92" t="s">
        <v>2228</v>
      </c>
      <c r="E82" s="92" t="s">
        <v>2229</v>
      </c>
    </row>
    <row r="83" spans="1:5" ht="15" customHeight="1">
      <c r="A83" s="126"/>
      <c r="B83" s="92" t="s">
        <v>1826</v>
      </c>
      <c r="C83" s="92" t="s">
        <v>2230</v>
      </c>
      <c r="D83" s="92" t="s">
        <v>2231</v>
      </c>
      <c r="E83" s="92" t="s">
        <v>2232</v>
      </c>
    </row>
    <row r="84" spans="1:5" ht="15" customHeight="1">
      <c r="A84" s="126"/>
      <c r="B84" s="92" t="s">
        <v>1827</v>
      </c>
      <c r="C84" s="92" t="s">
        <v>2233</v>
      </c>
      <c r="D84" s="92" t="s">
        <v>2234</v>
      </c>
      <c r="E84" s="92" t="s">
        <v>2235</v>
      </c>
    </row>
    <row r="85" spans="1:5" ht="15" customHeight="1">
      <c r="A85" s="126"/>
      <c r="B85" s="92" t="s">
        <v>1828</v>
      </c>
      <c r="C85" s="92" t="s">
        <v>2236</v>
      </c>
      <c r="D85" s="92" t="s">
        <v>2237</v>
      </c>
      <c r="E85" s="92" t="s">
        <v>2238</v>
      </c>
    </row>
    <row r="86" spans="1:5" ht="15" customHeight="1">
      <c r="A86" s="126"/>
      <c r="B86" s="92" t="s">
        <v>1829</v>
      </c>
      <c r="C86" s="92" t="s">
        <v>2239</v>
      </c>
      <c r="D86" s="92" t="s">
        <v>2240</v>
      </c>
      <c r="E86" s="92" t="s">
        <v>2241</v>
      </c>
    </row>
    <row r="87" spans="1:5" ht="15" customHeight="1">
      <c r="A87" s="126"/>
      <c r="B87" s="92" t="s">
        <v>1830</v>
      </c>
      <c r="C87" s="92" t="s">
        <v>2242</v>
      </c>
      <c r="D87" s="92" t="s">
        <v>2242</v>
      </c>
      <c r="E87" s="92" t="s">
        <v>2242</v>
      </c>
    </row>
    <row r="88" spans="1:5" ht="15" customHeight="1">
      <c r="A88" s="126"/>
      <c r="B88" s="92" t="s">
        <v>1831</v>
      </c>
      <c r="C88" s="92" t="s">
        <v>2242</v>
      </c>
      <c r="D88" s="92" t="s">
        <v>2242</v>
      </c>
      <c r="E88" s="92" t="s">
        <v>2242</v>
      </c>
    </row>
    <row r="89" spans="1:5" ht="15" customHeight="1">
      <c r="A89" s="126"/>
      <c r="B89" s="92" t="s">
        <v>1832</v>
      </c>
      <c r="C89" s="92" t="s">
        <v>2243</v>
      </c>
      <c r="D89" s="92" t="s">
        <v>2244</v>
      </c>
      <c r="E89" s="92" t="s">
        <v>2245</v>
      </c>
    </row>
    <row r="90" spans="1:5" ht="15" customHeight="1">
      <c r="A90" s="126"/>
      <c r="B90" s="92" t="s">
        <v>1833</v>
      </c>
      <c r="C90" s="92" t="s">
        <v>2246</v>
      </c>
      <c r="D90" s="92" t="s">
        <v>2247</v>
      </c>
      <c r="E90" s="92" t="s">
        <v>2248</v>
      </c>
    </row>
    <row r="91" spans="1:5" ht="15" customHeight="1">
      <c r="A91" s="126"/>
      <c r="B91" s="92" t="s">
        <v>1834</v>
      </c>
      <c r="C91" s="92" t="s">
        <v>2249</v>
      </c>
      <c r="D91" s="92" t="s">
        <v>2250</v>
      </c>
      <c r="E91" s="92" t="s">
        <v>2251</v>
      </c>
    </row>
    <row r="92" spans="1:5" ht="15" customHeight="1">
      <c r="A92" s="126"/>
      <c r="B92" s="92" t="s">
        <v>1835</v>
      </c>
      <c r="C92" s="92" t="s">
        <v>2252</v>
      </c>
      <c r="D92" s="92" t="s">
        <v>2253</v>
      </c>
      <c r="E92" s="92" t="s">
        <v>2254</v>
      </c>
    </row>
    <row r="93" spans="1:5" ht="15" customHeight="1">
      <c r="A93" s="126"/>
      <c r="B93" s="92" t="s">
        <v>1836</v>
      </c>
      <c r="C93" s="92" t="s">
        <v>2255</v>
      </c>
      <c r="D93" s="92" t="s">
        <v>2256</v>
      </c>
      <c r="E93" s="92" t="s">
        <v>2257</v>
      </c>
    </row>
    <row r="94" spans="1:5" ht="15" customHeight="1">
      <c r="A94" s="126"/>
      <c r="B94" s="92" t="s">
        <v>1837</v>
      </c>
      <c r="C94" s="92" t="s">
        <v>2258</v>
      </c>
      <c r="D94" s="92" t="s">
        <v>2259</v>
      </c>
      <c r="E94" s="92" t="s">
        <v>2260</v>
      </c>
    </row>
    <row r="95" spans="1:5" ht="15" customHeight="1">
      <c r="A95" s="126"/>
      <c r="B95" s="92" t="s">
        <v>1838</v>
      </c>
      <c r="C95" s="92" t="s">
        <v>1988</v>
      </c>
      <c r="D95" s="92" t="s">
        <v>1988</v>
      </c>
      <c r="E95" s="92" t="s">
        <v>1988</v>
      </c>
    </row>
    <row r="96" spans="1:5" ht="15" customHeight="1">
      <c r="A96" s="126"/>
      <c r="B96" s="92" t="s">
        <v>1839</v>
      </c>
      <c r="C96" s="92" t="s">
        <v>1988</v>
      </c>
      <c r="D96" s="92" t="s">
        <v>1988</v>
      </c>
      <c r="E96" s="92" t="s">
        <v>1988</v>
      </c>
    </row>
    <row r="97" spans="1:5" ht="15" customHeight="1">
      <c r="A97" s="126"/>
      <c r="B97" s="92" t="s">
        <v>1840</v>
      </c>
      <c r="C97" s="92" t="s">
        <v>1989</v>
      </c>
      <c r="D97" s="92" t="s">
        <v>1989</v>
      </c>
      <c r="E97" s="92" t="s">
        <v>1989</v>
      </c>
    </row>
    <row r="98" spans="1:5" ht="15" customHeight="1">
      <c r="A98" s="127"/>
      <c r="B98" s="92" t="s">
        <v>1841</v>
      </c>
      <c r="C98" s="92" t="s">
        <v>1989</v>
      </c>
      <c r="D98" s="92" t="s">
        <v>1989</v>
      </c>
      <c r="E98" s="92" t="s">
        <v>1989</v>
      </c>
    </row>
    <row r="99" spans="1:5" ht="15" customHeight="1">
      <c r="A99" s="125" t="s">
        <v>331</v>
      </c>
      <c r="B99" s="92" t="s">
        <v>1742</v>
      </c>
      <c r="C99" s="92" t="s">
        <v>2261</v>
      </c>
      <c r="D99" s="92" t="s">
        <v>2262</v>
      </c>
      <c r="E99" s="92" t="s">
        <v>2263</v>
      </c>
    </row>
    <row r="100" spans="1:5" ht="15" customHeight="1">
      <c r="A100" s="126"/>
      <c r="B100" s="92" t="s">
        <v>1743</v>
      </c>
      <c r="C100" s="92" t="s">
        <v>2264</v>
      </c>
      <c r="D100" s="92" t="s">
        <v>2265</v>
      </c>
      <c r="E100" s="92" t="s">
        <v>2266</v>
      </c>
    </row>
    <row r="101" spans="1:5" ht="15" customHeight="1">
      <c r="A101" s="126"/>
      <c r="B101" s="92" t="s">
        <v>1744</v>
      </c>
      <c r="C101" s="92" t="s">
        <v>2267</v>
      </c>
      <c r="D101" s="92" t="s">
        <v>2268</v>
      </c>
      <c r="E101" s="92" t="s">
        <v>2269</v>
      </c>
    </row>
    <row r="102" spans="1:5" ht="15" customHeight="1">
      <c r="A102" s="126"/>
      <c r="B102" s="92" t="s">
        <v>1745</v>
      </c>
      <c r="C102" s="92" t="s">
        <v>2270</v>
      </c>
      <c r="D102" s="92" t="s">
        <v>2271</v>
      </c>
      <c r="E102" s="92" t="s">
        <v>2272</v>
      </c>
    </row>
    <row r="103" spans="1:5" ht="15" customHeight="1">
      <c r="A103" s="126"/>
      <c r="B103" s="92" t="s">
        <v>1746</v>
      </c>
      <c r="C103" s="92" t="s">
        <v>2273</v>
      </c>
      <c r="D103" s="92" t="s">
        <v>2274</v>
      </c>
      <c r="E103" s="92" t="s">
        <v>2275</v>
      </c>
    </row>
    <row r="104" spans="1:5" ht="15" customHeight="1">
      <c r="A104" s="126"/>
      <c r="B104" s="92" t="s">
        <v>1747</v>
      </c>
      <c r="C104" s="92" t="s">
        <v>2276</v>
      </c>
      <c r="D104" s="92" t="s">
        <v>2277</v>
      </c>
      <c r="E104" s="92" t="s">
        <v>2278</v>
      </c>
    </row>
    <row r="105" spans="1:5" ht="15" customHeight="1">
      <c r="A105" s="126"/>
      <c r="B105" s="92" t="s">
        <v>1748</v>
      </c>
      <c r="C105" s="92" t="s">
        <v>2279</v>
      </c>
      <c r="D105" s="92" t="s">
        <v>2280</v>
      </c>
      <c r="E105" s="92" t="s">
        <v>2281</v>
      </c>
    </row>
    <row r="106" spans="1:5" ht="15" customHeight="1">
      <c r="A106" s="126"/>
      <c r="B106" s="92" t="s">
        <v>1749</v>
      </c>
      <c r="C106" s="92" t="s">
        <v>2282</v>
      </c>
      <c r="D106" s="92" t="s">
        <v>2283</v>
      </c>
      <c r="E106" s="92" t="s">
        <v>2284</v>
      </c>
    </row>
    <row r="107" spans="1:5" ht="15" customHeight="1">
      <c r="A107" s="126"/>
      <c r="B107" s="92" t="s">
        <v>1750</v>
      </c>
      <c r="C107" s="92" t="s">
        <v>2285</v>
      </c>
      <c r="D107" s="92" t="s">
        <v>2286</v>
      </c>
      <c r="E107" s="92" t="s">
        <v>2287</v>
      </c>
    </row>
    <row r="108" spans="1:5" ht="15" customHeight="1">
      <c r="A108" s="126"/>
      <c r="B108" s="92" t="s">
        <v>1751</v>
      </c>
      <c r="C108" s="92" t="s">
        <v>2288</v>
      </c>
      <c r="D108" s="92" t="s">
        <v>2289</v>
      </c>
      <c r="E108" s="92" t="s">
        <v>2290</v>
      </c>
    </row>
    <row r="109" spans="1:5" ht="15" customHeight="1">
      <c r="A109" s="126"/>
      <c r="B109" s="92" t="s">
        <v>1752</v>
      </c>
      <c r="C109" s="92" t="s">
        <v>2291</v>
      </c>
      <c r="D109" s="92" t="s">
        <v>2292</v>
      </c>
      <c r="E109" s="92" t="s">
        <v>2293</v>
      </c>
    </row>
    <row r="110" spans="1:5" ht="15" customHeight="1">
      <c r="A110" s="126"/>
      <c r="B110" s="92" t="s">
        <v>1753</v>
      </c>
      <c r="C110" s="92" t="s">
        <v>2294</v>
      </c>
      <c r="D110" s="92" t="s">
        <v>2295</v>
      </c>
      <c r="E110" s="92" t="s">
        <v>2296</v>
      </c>
    </row>
    <row r="111" spans="1:5" ht="15" customHeight="1">
      <c r="A111" s="126"/>
      <c r="B111" s="92" t="s">
        <v>1754</v>
      </c>
      <c r="C111" s="92" t="s">
        <v>2297</v>
      </c>
      <c r="D111" s="92" t="s">
        <v>2298</v>
      </c>
      <c r="E111" s="92" t="s">
        <v>2299</v>
      </c>
    </row>
    <row r="112" spans="1:5" ht="15" customHeight="1">
      <c r="A112" s="126"/>
      <c r="B112" s="92" t="s">
        <v>1755</v>
      </c>
      <c r="C112" s="92" t="s">
        <v>2300</v>
      </c>
      <c r="D112" s="92" t="s">
        <v>2301</v>
      </c>
      <c r="E112" s="92" t="s">
        <v>2302</v>
      </c>
    </row>
    <row r="113" spans="1:5" ht="15" customHeight="1">
      <c r="A113" s="126"/>
      <c r="B113" s="92" t="s">
        <v>1756</v>
      </c>
      <c r="C113" s="92" t="s">
        <v>2303</v>
      </c>
      <c r="D113" s="92" t="s">
        <v>2304</v>
      </c>
      <c r="E113" s="92" t="s">
        <v>2305</v>
      </c>
    </row>
    <row r="114" spans="1:5" ht="15" customHeight="1">
      <c r="A114" s="126"/>
      <c r="B114" s="92" t="s">
        <v>1757</v>
      </c>
      <c r="C114" s="92" t="s">
        <v>2306</v>
      </c>
      <c r="D114" s="92" t="s">
        <v>2307</v>
      </c>
      <c r="E114" s="92" t="s">
        <v>2308</v>
      </c>
    </row>
    <row r="115" spans="1:5" ht="15" customHeight="1">
      <c r="A115" s="126"/>
      <c r="B115" s="92" t="s">
        <v>1758</v>
      </c>
      <c r="C115" s="92" t="s">
        <v>2309</v>
      </c>
      <c r="D115" s="92" t="s">
        <v>2310</v>
      </c>
      <c r="E115" s="92" t="s">
        <v>2311</v>
      </c>
    </row>
    <row r="116" spans="1:5" ht="15" customHeight="1">
      <c r="A116" s="126"/>
      <c r="B116" s="92" t="s">
        <v>1759</v>
      </c>
      <c r="C116" s="92" t="s">
        <v>2312</v>
      </c>
      <c r="D116" s="92" t="s">
        <v>2313</v>
      </c>
      <c r="E116" s="92" t="s">
        <v>2314</v>
      </c>
    </row>
    <row r="117" spans="1:5" ht="15" customHeight="1">
      <c r="A117" s="126"/>
      <c r="B117" s="92" t="s">
        <v>1760</v>
      </c>
      <c r="C117" s="92" t="s">
        <v>2315</v>
      </c>
      <c r="D117" s="92" t="s">
        <v>2316</v>
      </c>
      <c r="E117" s="92" t="s">
        <v>2317</v>
      </c>
    </row>
    <row r="118" spans="1:5" ht="15" customHeight="1">
      <c r="A118" s="126"/>
      <c r="B118" s="92" t="s">
        <v>1761</v>
      </c>
      <c r="C118" s="92" t="s">
        <v>2318</v>
      </c>
      <c r="D118" s="92" t="s">
        <v>2319</v>
      </c>
      <c r="E118" s="92" t="s">
        <v>2320</v>
      </c>
    </row>
    <row r="119" spans="1:5" ht="15" customHeight="1">
      <c r="A119" s="126"/>
      <c r="B119" s="92" t="s">
        <v>1762</v>
      </c>
      <c r="C119" s="92" t="s">
        <v>2321</v>
      </c>
      <c r="D119" s="92" t="s">
        <v>2322</v>
      </c>
      <c r="E119" s="92" t="s">
        <v>2323</v>
      </c>
    </row>
    <row r="120" spans="1:5" ht="15" customHeight="1">
      <c r="A120" s="126"/>
      <c r="B120" s="92" t="s">
        <v>1763</v>
      </c>
      <c r="C120" s="92" t="s">
        <v>2324</v>
      </c>
      <c r="D120" s="92" t="s">
        <v>2325</v>
      </c>
      <c r="E120" s="92" t="s">
        <v>2326</v>
      </c>
    </row>
    <row r="121" spans="1:5" ht="15" customHeight="1">
      <c r="A121" s="126"/>
      <c r="B121" s="92" t="s">
        <v>1764</v>
      </c>
      <c r="C121" s="92" t="s">
        <v>2327</v>
      </c>
      <c r="D121" s="92" t="s">
        <v>2328</v>
      </c>
      <c r="E121" s="92" t="s">
        <v>2329</v>
      </c>
    </row>
    <row r="122" spans="1:5" ht="15" customHeight="1">
      <c r="A122" s="126"/>
      <c r="B122" s="92" t="s">
        <v>1765</v>
      </c>
      <c r="C122" s="92" t="s">
        <v>2330</v>
      </c>
      <c r="D122" s="92" t="s">
        <v>2331</v>
      </c>
      <c r="E122" s="92" t="s">
        <v>2332</v>
      </c>
    </row>
    <row r="123" spans="1:5" ht="15" customHeight="1">
      <c r="A123" s="126"/>
      <c r="B123" s="92" t="s">
        <v>1766</v>
      </c>
      <c r="C123" s="92" t="s">
        <v>2333</v>
      </c>
      <c r="D123" s="92" t="s">
        <v>2334</v>
      </c>
      <c r="E123" s="92" t="s">
        <v>2335</v>
      </c>
    </row>
    <row r="124" spans="1:5" ht="15" customHeight="1">
      <c r="A124" s="126"/>
      <c r="B124" s="92" t="s">
        <v>1767</v>
      </c>
      <c r="C124" s="92" t="s">
        <v>2336</v>
      </c>
      <c r="D124" s="92" t="s">
        <v>2337</v>
      </c>
      <c r="E124" s="92" t="s">
        <v>2338</v>
      </c>
    </row>
    <row r="125" spans="1:5" ht="15" customHeight="1">
      <c r="A125" s="126"/>
      <c r="B125" s="92" t="s">
        <v>1768</v>
      </c>
      <c r="C125" s="92" t="s">
        <v>2339</v>
      </c>
      <c r="D125" s="92" t="s">
        <v>2340</v>
      </c>
      <c r="E125" s="92" t="s">
        <v>2341</v>
      </c>
    </row>
    <row r="126" spans="1:5" ht="15" customHeight="1">
      <c r="A126" s="126"/>
      <c r="B126" s="92" t="s">
        <v>1769</v>
      </c>
      <c r="C126" s="92" t="s">
        <v>2342</v>
      </c>
      <c r="D126" s="92" t="s">
        <v>2343</v>
      </c>
      <c r="E126" s="92" t="s">
        <v>2344</v>
      </c>
    </row>
    <row r="127" spans="1:5" ht="15" customHeight="1">
      <c r="A127" s="126"/>
      <c r="B127" s="92" t="s">
        <v>1770</v>
      </c>
      <c r="C127" s="92" t="s">
        <v>2345</v>
      </c>
      <c r="D127" s="92" t="s">
        <v>2346</v>
      </c>
      <c r="E127" s="92" t="s">
        <v>2347</v>
      </c>
    </row>
    <row r="128" spans="1:5" ht="15" customHeight="1">
      <c r="A128" s="126"/>
      <c r="B128" s="92" t="s">
        <v>1771</v>
      </c>
      <c r="C128" s="92" t="s">
        <v>2348</v>
      </c>
      <c r="D128" s="92" t="s">
        <v>2349</v>
      </c>
      <c r="E128" s="92" t="s">
        <v>2350</v>
      </c>
    </row>
    <row r="129" spans="1:5" ht="15" customHeight="1">
      <c r="A129" s="126"/>
      <c r="B129" s="92" t="s">
        <v>1773</v>
      </c>
      <c r="C129" s="92" t="s">
        <v>2351</v>
      </c>
      <c r="D129" s="92" t="s">
        <v>2352</v>
      </c>
      <c r="E129" s="92" t="s">
        <v>2353</v>
      </c>
    </row>
    <row r="130" spans="1:5" ht="15" customHeight="1">
      <c r="A130" s="126"/>
      <c r="B130" s="92" t="s">
        <v>1774</v>
      </c>
      <c r="C130" s="92" t="s">
        <v>2354</v>
      </c>
      <c r="D130" s="92" t="s">
        <v>2355</v>
      </c>
      <c r="E130" s="92" t="s">
        <v>2356</v>
      </c>
    </row>
    <row r="131" spans="1:5" ht="15" customHeight="1">
      <c r="A131" s="126"/>
      <c r="B131" s="92" t="s">
        <v>1775</v>
      </c>
      <c r="C131" s="92" t="s">
        <v>2357</v>
      </c>
      <c r="D131" s="92" t="s">
        <v>2358</v>
      </c>
      <c r="E131" s="92" t="s">
        <v>2359</v>
      </c>
    </row>
    <row r="132" spans="1:5" ht="15" customHeight="1">
      <c r="A132" s="126"/>
      <c r="B132" s="92" t="s">
        <v>1776</v>
      </c>
      <c r="C132" s="92" t="s">
        <v>2360</v>
      </c>
      <c r="D132" s="92" t="s">
        <v>2361</v>
      </c>
      <c r="E132" s="92" t="s">
        <v>2362</v>
      </c>
    </row>
    <row r="133" spans="1:5" ht="15" customHeight="1">
      <c r="A133" s="126"/>
      <c r="B133" s="92" t="s">
        <v>1777</v>
      </c>
      <c r="C133" s="92" t="s">
        <v>2363</v>
      </c>
      <c r="D133" s="92" t="s">
        <v>2364</v>
      </c>
      <c r="E133" s="92" t="s">
        <v>2365</v>
      </c>
    </row>
    <row r="134" spans="1:5" ht="15" customHeight="1">
      <c r="A134" s="126"/>
      <c r="B134" s="92" t="s">
        <v>1778</v>
      </c>
      <c r="C134" s="92" t="s">
        <v>2366</v>
      </c>
      <c r="D134" s="92" t="s">
        <v>2367</v>
      </c>
      <c r="E134" s="92" t="s">
        <v>2368</v>
      </c>
    </row>
    <row r="135" spans="1:5" ht="15" customHeight="1">
      <c r="A135" s="126"/>
      <c r="B135" s="92" t="s">
        <v>1779</v>
      </c>
      <c r="C135" s="92" t="s">
        <v>2369</v>
      </c>
      <c r="D135" s="92" t="s">
        <v>2370</v>
      </c>
      <c r="E135" s="92" t="s">
        <v>2371</v>
      </c>
    </row>
    <row r="136" spans="1:5" ht="15" customHeight="1">
      <c r="A136" s="126"/>
      <c r="B136" s="92" t="s">
        <v>1780</v>
      </c>
      <c r="C136" s="92" t="s">
        <v>2372</v>
      </c>
      <c r="D136" s="92" t="s">
        <v>2373</v>
      </c>
      <c r="E136" s="92" t="s">
        <v>2374</v>
      </c>
    </row>
    <row r="137" spans="1:5" ht="15" customHeight="1">
      <c r="A137" s="126"/>
      <c r="B137" s="92" t="s">
        <v>1781</v>
      </c>
      <c r="C137" s="92" t="s">
        <v>2375</v>
      </c>
      <c r="D137" s="92" t="s">
        <v>2376</v>
      </c>
      <c r="E137" s="92" t="s">
        <v>2377</v>
      </c>
    </row>
    <row r="138" spans="1:5" ht="15" customHeight="1">
      <c r="A138" s="126"/>
      <c r="B138" s="92" t="s">
        <v>1782</v>
      </c>
      <c r="C138" s="92" t="s">
        <v>2378</v>
      </c>
      <c r="D138" s="92" t="s">
        <v>2379</v>
      </c>
      <c r="E138" s="92" t="s">
        <v>2380</v>
      </c>
    </row>
    <row r="139" spans="1:5" ht="15" customHeight="1">
      <c r="A139" s="126"/>
      <c r="B139" s="92" t="s">
        <v>1783</v>
      </c>
      <c r="C139" s="92" t="s">
        <v>2381</v>
      </c>
      <c r="D139" s="92" t="s">
        <v>2382</v>
      </c>
      <c r="E139" s="92" t="s">
        <v>2383</v>
      </c>
    </row>
    <row r="140" spans="1:5" ht="15" customHeight="1">
      <c r="A140" s="126"/>
      <c r="B140" s="92" t="s">
        <v>1784</v>
      </c>
      <c r="C140" s="92" t="s">
        <v>2384</v>
      </c>
      <c r="D140" s="92" t="s">
        <v>2385</v>
      </c>
      <c r="E140" s="92" t="s">
        <v>2386</v>
      </c>
    </row>
    <row r="141" spans="1:5" ht="15" customHeight="1">
      <c r="A141" s="126"/>
      <c r="B141" s="92" t="s">
        <v>1785</v>
      </c>
      <c r="C141" s="92" t="s">
        <v>2387</v>
      </c>
      <c r="D141" s="92" t="s">
        <v>2388</v>
      </c>
      <c r="E141" s="92" t="s">
        <v>2389</v>
      </c>
    </row>
    <row r="142" spans="1:5" ht="15" customHeight="1">
      <c r="A142" s="126"/>
      <c r="B142" s="92" t="s">
        <v>1786</v>
      </c>
      <c r="C142" s="92" t="s">
        <v>2390</v>
      </c>
      <c r="D142" s="92" t="s">
        <v>2391</v>
      </c>
      <c r="E142" s="92" t="s">
        <v>2392</v>
      </c>
    </row>
    <row r="143" spans="1:5" ht="15" customHeight="1">
      <c r="A143" s="126"/>
      <c r="B143" s="92" t="s">
        <v>1787</v>
      </c>
      <c r="C143" s="92" t="s">
        <v>2393</v>
      </c>
      <c r="D143" s="92" t="s">
        <v>2394</v>
      </c>
      <c r="E143" s="92" t="s">
        <v>2395</v>
      </c>
    </row>
    <row r="144" spans="1:5" ht="15" customHeight="1">
      <c r="A144" s="126"/>
      <c r="B144" s="92" t="s">
        <v>1788</v>
      </c>
      <c r="C144" s="92" t="s">
        <v>2396</v>
      </c>
      <c r="D144" s="92" t="s">
        <v>2397</v>
      </c>
      <c r="E144" s="92" t="s">
        <v>2398</v>
      </c>
    </row>
    <row r="145" spans="1:5" ht="15" customHeight="1">
      <c r="A145" s="126"/>
      <c r="B145" s="92" t="s">
        <v>1789</v>
      </c>
      <c r="C145" s="92" t="s">
        <v>2399</v>
      </c>
      <c r="D145" s="92" t="s">
        <v>2400</v>
      </c>
      <c r="E145" s="92" t="s">
        <v>2401</v>
      </c>
    </row>
    <row r="146" spans="1:5" ht="15" customHeight="1">
      <c r="A146" s="126"/>
      <c r="B146" s="92" t="s">
        <v>1790</v>
      </c>
      <c r="C146" s="92" t="s">
        <v>2402</v>
      </c>
      <c r="D146" s="92" t="s">
        <v>2403</v>
      </c>
      <c r="E146" s="92" t="s">
        <v>2404</v>
      </c>
    </row>
    <row r="147" spans="1:5" ht="15" customHeight="1">
      <c r="A147" s="126"/>
      <c r="B147" s="92" t="s">
        <v>1791</v>
      </c>
      <c r="C147" s="92" t="s">
        <v>2405</v>
      </c>
      <c r="D147" s="92" t="s">
        <v>2406</v>
      </c>
      <c r="E147" s="92" t="s">
        <v>2407</v>
      </c>
    </row>
    <row r="148" spans="1:5" ht="15" customHeight="1">
      <c r="A148" s="126"/>
      <c r="B148" s="92" t="s">
        <v>1792</v>
      </c>
      <c r="C148" s="92" t="s">
        <v>2408</v>
      </c>
      <c r="D148" s="92" t="s">
        <v>2409</v>
      </c>
      <c r="E148" s="92" t="s">
        <v>2410</v>
      </c>
    </row>
    <row r="149" spans="1:5" ht="15" customHeight="1">
      <c r="A149" s="126"/>
      <c r="B149" s="92" t="s">
        <v>1793</v>
      </c>
      <c r="C149" s="92" t="s">
        <v>2411</v>
      </c>
      <c r="D149" s="92" t="s">
        <v>2412</v>
      </c>
      <c r="E149" s="92" t="s">
        <v>2413</v>
      </c>
    </row>
    <row r="150" spans="1:5" ht="15" customHeight="1">
      <c r="A150" s="126"/>
      <c r="B150" s="92" t="s">
        <v>1794</v>
      </c>
      <c r="C150" s="92" t="s">
        <v>2414</v>
      </c>
      <c r="D150" s="92" t="s">
        <v>2415</v>
      </c>
      <c r="E150" s="92" t="s">
        <v>2416</v>
      </c>
    </row>
    <row r="151" spans="1:5" ht="15" customHeight="1">
      <c r="A151" s="126"/>
      <c r="B151" s="92" t="s">
        <v>1795</v>
      </c>
      <c r="C151" s="92" t="s">
        <v>2417</v>
      </c>
      <c r="D151" s="92" t="s">
        <v>2418</v>
      </c>
      <c r="E151" s="92" t="s">
        <v>2419</v>
      </c>
    </row>
    <row r="152" spans="1:5" ht="15" customHeight="1">
      <c r="A152" s="126"/>
      <c r="B152" s="92" t="s">
        <v>1796</v>
      </c>
      <c r="C152" s="92" t="s">
        <v>2420</v>
      </c>
      <c r="D152" s="92" t="s">
        <v>2421</v>
      </c>
      <c r="E152" s="92" t="s">
        <v>2422</v>
      </c>
    </row>
    <row r="153" spans="1:5" ht="15" customHeight="1">
      <c r="A153" s="126"/>
      <c r="B153" s="92" t="s">
        <v>1797</v>
      </c>
      <c r="C153" s="92" t="s">
        <v>2423</v>
      </c>
      <c r="D153" s="92" t="s">
        <v>2424</v>
      </c>
      <c r="E153" s="92" t="s">
        <v>2425</v>
      </c>
    </row>
    <row r="154" spans="1:5" ht="15" customHeight="1">
      <c r="A154" s="126"/>
      <c r="B154" s="92" t="s">
        <v>1798</v>
      </c>
      <c r="C154" s="92" t="s">
        <v>2426</v>
      </c>
      <c r="D154" s="92" t="s">
        <v>2427</v>
      </c>
      <c r="E154" s="92" t="s">
        <v>2428</v>
      </c>
    </row>
    <row r="155" spans="1:5" ht="15" customHeight="1">
      <c r="A155" s="126"/>
      <c r="B155" s="92" t="s">
        <v>1799</v>
      </c>
      <c r="C155" s="92" t="s">
        <v>2429</v>
      </c>
      <c r="D155" s="92" t="s">
        <v>2430</v>
      </c>
      <c r="E155" s="92" t="s">
        <v>2431</v>
      </c>
    </row>
    <row r="156" spans="1:5" ht="15" customHeight="1">
      <c r="A156" s="126"/>
      <c r="B156" s="92" t="s">
        <v>1800</v>
      </c>
      <c r="C156" s="92" t="s">
        <v>2432</v>
      </c>
      <c r="D156" s="92" t="s">
        <v>2433</v>
      </c>
      <c r="E156" s="92" t="s">
        <v>2434</v>
      </c>
    </row>
    <row r="157" spans="1:5" ht="15" customHeight="1">
      <c r="A157" s="126"/>
      <c r="B157" s="92" t="s">
        <v>1801</v>
      </c>
      <c r="C157" s="92" t="s">
        <v>2435</v>
      </c>
      <c r="D157" s="92" t="s">
        <v>2436</v>
      </c>
      <c r="E157" s="92" t="s">
        <v>2437</v>
      </c>
    </row>
    <row r="158" spans="1:5" ht="15" customHeight="1">
      <c r="A158" s="126"/>
      <c r="B158" s="92" t="s">
        <v>1802</v>
      </c>
      <c r="C158" s="92" t="s">
        <v>2438</v>
      </c>
      <c r="D158" s="92" t="s">
        <v>2439</v>
      </c>
      <c r="E158" s="92" t="s">
        <v>2440</v>
      </c>
    </row>
    <row r="159" spans="1:5" ht="15" customHeight="1">
      <c r="A159" s="126"/>
      <c r="B159" s="92" t="s">
        <v>1803</v>
      </c>
      <c r="C159" s="92" t="s">
        <v>2441</v>
      </c>
      <c r="D159" s="92" t="s">
        <v>2442</v>
      </c>
      <c r="E159" s="92" t="s">
        <v>2443</v>
      </c>
    </row>
    <row r="160" spans="1:5" ht="15" customHeight="1">
      <c r="A160" s="126"/>
      <c r="B160" s="92" t="s">
        <v>1804</v>
      </c>
      <c r="C160" s="92" t="s">
        <v>2444</v>
      </c>
      <c r="D160" s="92" t="s">
        <v>2445</v>
      </c>
      <c r="E160" s="92" t="s">
        <v>2446</v>
      </c>
    </row>
    <row r="161" spans="1:5" ht="15" customHeight="1">
      <c r="A161" s="126"/>
      <c r="B161" s="92" t="s">
        <v>1805</v>
      </c>
      <c r="C161" s="92" t="s">
        <v>2447</v>
      </c>
      <c r="D161" s="92" t="s">
        <v>2448</v>
      </c>
      <c r="E161" s="92" t="s">
        <v>2449</v>
      </c>
    </row>
    <row r="162" spans="1:5" ht="15" customHeight="1">
      <c r="A162" s="126"/>
      <c r="B162" s="92" t="s">
        <v>1806</v>
      </c>
      <c r="C162" s="92" t="s">
        <v>2450</v>
      </c>
      <c r="D162" s="92" t="s">
        <v>2451</v>
      </c>
      <c r="E162" s="92" t="s">
        <v>2452</v>
      </c>
    </row>
    <row r="163" spans="1:5" ht="15" customHeight="1">
      <c r="A163" s="126"/>
      <c r="B163" s="92" t="s">
        <v>1807</v>
      </c>
      <c r="C163" s="92" t="s">
        <v>2453</v>
      </c>
      <c r="D163" s="92" t="s">
        <v>2454</v>
      </c>
      <c r="E163" s="92" t="s">
        <v>2455</v>
      </c>
    </row>
    <row r="164" spans="1:5" ht="15" customHeight="1">
      <c r="A164" s="126"/>
      <c r="B164" s="92" t="s">
        <v>1808</v>
      </c>
      <c r="C164" s="92" t="s">
        <v>2456</v>
      </c>
      <c r="D164" s="92" t="s">
        <v>2457</v>
      </c>
      <c r="E164" s="92" t="s">
        <v>2458</v>
      </c>
    </row>
    <row r="165" spans="1:5" ht="15" customHeight="1">
      <c r="A165" s="126"/>
      <c r="B165" s="92" t="s">
        <v>1809</v>
      </c>
      <c r="C165" s="92" t="s">
        <v>2459</v>
      </c>
      <c r="D165" s="92" t="s">
        <v>2460</v>
      </c>
      <c r="E165" s="92" t="s">
        <v>2461</v>
      </c>
    </row>
    <row r="166" spans="1:5" ht="15" customHeight="1">
      <c r="A166" s="126"/>
      <c r="B166" s="92" t="s">
        <v>1813</v>
      </c>
      <c r="C166" s="92" t="s">
        <v>2462</v>
      </c>
      <c r="D166" s="92" t="s">
        <v>2463</v>
      </c>
      <c r="E166" s="92" t="s">
        <v>2464</v>
      </c>
    </row>
    <row r="167" spans="1:5" ht="15" customHeight="1">
      <c r="A167" s="126"/>
      <c r="B167" s="92" t="s">
        <v>1814</v>
      </c>
      <c r="C167" s="92" t="s">
        <v>2465</v>
      </c>
      <c r="D167" s="92" t="s">
        <v>2466</v>
      </c>
      <c r="E167" s="92" t="s">
        <v>2467</v>
      </c>
    </row>
    <row r="168" spans="1:5" ht="15" customHeight="1">
      <c r="A168" s="126"/>
      <c r="B168" s="92" t="s">
        <v>1815</v>
      </c>
      <c r="C168" s="92" t="s">
        <v>2468</v>
      </c>
      <c r="D168" s="92" t="s">
        <v>2469</v>
      </c>
      <c r="E168" s="92" t="s">
        <v>2470</v>
      </c>
    </row>
    <row r="169" spans="1:5" ht="15" customHeight="1">
      <c r="A169" s="126"/>
      <c r="B169" s="92" t="s">
        <v>1816</v>
      </c>
      <c r="C169" s="92" t="s">
        <v>2471</v>
      </c>
      <c r="D169" s="92" t="s">
        <v>2472</v>
      </c>
      <c r="E169" s="92" t="s">
        <v>2473</v>
      </c>
    </row>
    <row r="170" spans="1:5" ht="15" customHeight="1">
      <c r="A170" s="126"/>
      <c r="B170" s="92" t="s">
        <v>1817</v>
      </c>
      <c r="C170" s="92" t="s">
        <v>2474</v>
      </c>
      <c r="D170" s="92" t="s">
        <v>2475</v>
      </c>
      <c r="E170" s="92" t="s">
        <v>2476</v>
      </c>
    </row>
    <row r="171" spans="1:5" ht="15" customHeight="1">
      <c r="A171" s="126"/>
      <c r="B171" s="92" t="s">
        <v>1818</v>
      </c>
      <c r="C171" s="92" t="s">
        <v>2477</v>
      </c>
      <c r="D171" s="92" t="s">
        <v>2478</v>
      </c>
      <c r="E171" s="92" t="s">
        <v>2479</v>
      </c>
    </row>
    <row r="172" spans="1:5" ht="15" customHeight="1">
      <c r="A172" s="126"/>
      <c r="B172" s="92" t="s">
        <v>1819</v>
      </c>
      <c r="C172" s="92" t="s">
        <v>2480</v>
      </c>
      <c r="D172" s="92" t="s">
        <v>2481</v>
      </c>
      <c r="E172" s="92" t="s">
        <v>2482</v>
      </c>
    </row>
    <row r="173" spans="1:5" ht="15" customHeight="1">
      <c r="A173" s="126"/>
      <c r="B173" s="92" t="s">
        <v>1820</v>
      </c>
      <c r="C173" s="92" t="s">
        <v>2483</v>
      </c>
      <c r="D173" s="92" t="s">
        <v>2484</v>
      </c>
      <c r="E173" s="92" t="s">
        <v>2485</v>
      </c>
    </row>
    <row r="174" spans="1:5" ht="15" customHeight="1">
      <c r="A174" s="126"/>
      <c r="B174" s="92" t="s">
        <v>1821</v>
      </c>
      <c r="C174" s="92" t="s">
        <v>2486</v>
      </c>
      <c r="D174" s="92" t="s">
        <v>2487</v>
      </c>
      <c r="E174" s="92" t="s">
        <v>2488</v>
      </c>
    </row>
    <row r="175" spans="1:5" ht="15" customHeight="1">
      <c r="A175" s="126"/>
      <c r="B175" s="92" t="s">
        <v>1822</v>
      </c>
      <c r="C175" s="92" t="s">
        <v>2489</v>
      </c>
      <c r="D175" s="92" t="s">
        <v>2490</v>
      </c>
      <c r="E175" s="92" t="s">
        <v>2491</v>
      </c>
    </row>
    <row r="176" spans="1:5" ht="15" customHeight="1">
      <c r="A176" s="126"/>
      <c r="B176" s="92" t="s">
        <v>1823</v>
      </c>
      <c r="C176" s="92" t="s">
        <v>2492</v>
      </c>
      <c r="D176" s="92" t="s">
        <v>2493</v>
      </c>
      <c r="E176" s="92" t="s">
        <v>2494</v>
      </c>
    </row>
    <row r="177" spans="1:5" ht="15" customHeight="1">
      <c r="A177" s="126"/>
      <c r="B177" s="92" t="s">
        <v>1824</v>
      </c>
      <c r="C177" s="92" t="s">
        <v>2495</v>
      </c>
      <c r="D177" s="92" t="s">
        <v>2496</v>
      </c>
      <c r="E177" s="92" t="s">
        <v>2497</v>
      </c>
    </row>
    <row r="178" spans="1:5" ht="15" customHeight="1">
      <c r="A178" s="126"/>
      <c r="B178" s="92" t="s">
        <v>1825</v>
      </c>
      <c r="C178" s="92" t="s">
        <v>2498</v>
      </c>
      <c r="D178" s="92" t="s">
        <v>2499</v>
      </c>
      <c r="E178" s="92" t="s">
        <v>2500</v>
      </c>
    </row>
    <row r="179" spans="1:5" ht="15" customHeight="1">
      <c r="A179" s="126"/>
      <c r="B179" s="92" t="s">
        <v>1826</v>
      </c>
      <c r="C179" s="92" t="s">
        <v>2501</v>
      </c>
      <c r="D179" s="92" t="s">
        <v>2502</v>
      </c>
      <c r="E179" s="92" t="s">
        <v>2503</v>
      </c>
    </row>
    <row r="180" spans="1:5" ht="15" customHeight="1">
      <c r="A180" s="126"/>
      <c r="B180" s="92" t="s">
        <v>1827</v>
      </c>
      <c r="C180" s="92" t="s">
        <v>2504</v>
      </c>
      <c r="D180" s="92" t="s">
        <v>2505</v>
      </c>
      <c r="E180" s="92" t="s">
        <v>2506</v>
      </c>
    </row>
    <row r="181" spans="1:5" ht="15" customHeight="1">
      <c r="A181" s="126"/>
      <c r="B181" s="92" t="s">
        <v>1828</v>
      </c>
      <c r="C181" s="92" t="s">
        <v>2507</v>
      </c>
      <c r="D181" s="92" t="s">
        <v>2508</v>
      </c>
      <c r="E181" s="92" t="s">
        <v>2509</v>
      </c>
    </row>
    <row r="182" spans="1:5" ht="15" customHeight="1">
      <c r="A182" s="126"/>
      <c r="B182" s="92" t="s">
        <v>1829</v>
      </c>
      <c r="C182" s="92" t="s">
        <v>2510</v>
      </c>
      <c r="D182" s="92" t="s">
        <v>2511</v>
      </c>
      <c r="E182" s="92" t="s">
        <v>2512</v>
      </c>
    </row>
    <row r="183" spans="1:5" ht="15" customHeight="1">
      <c r="A183" s="126"/>
      <c r="B183" s="92" t="s">
        <v>1830</v>
      </c>
      <c r="C183" s="92" t="s">
        <v>2242</v>
      </c>
      <c r="D183" s="92" t="s">
        <v>2242</v>
      </c>
      <c r="E183" s="92" t="s">
        <v>2242</v>
      </c>
    </row>
    <row r="184" spans="1:5" ht="15" customHeight="1">
      <c r="A184" s="126"/>
      <c r="B184" s="92" t="s">
        <v>1831</v>
      </c>
      <c r="C184" s="92" t="s">
        <v>2242</v>
      </c>
      <c r="D184" s="92" t="s">
        <v>2242</v>
      </c>
      <c r="E184" s="92" t="s">
        <v>2242</v>
      </c>
    </row>
    <row r="185" spans="1:5" ht="15" customHeight="1">
      <c r="A185" s="126"/>
      <c r="B185" s="92" t="s">
        <v>1832</v>
      </c>
      <c r="C185" s="92" t="s">
        <v>2243</v>
      </c>
      <c r="D185" s="92" t="s">
        <v>2244</v>
      </c>
      <c r="E185" s="92" t="s">
        <v>2245</v>
      </c>
    </row>
    <row r="186" spans="1:5" ht="15" customHeight="1">
      <c r="A186" s="126"/>
      <c r="B186" s="92" t="s">
        <v>1833</v>
      </c>
      <c r="C186" s="92" t="s">
        <v>2246</v>
      </c>
      <c r="D186" s="92" t="s">
        <v>2247</v>
      </c>
      <c r="E186" s="92" t="s">
        <v>2248</v>
      </c>
    </row>
    <row r="187" spans="1:5" ht="15" customHeight="1">
      <c r="A187" s="126"/>
      <c r="B187" s="92" t="s">
        <v>1834</v>
      </c>
      <c r="C187" s="92" t="s">
        <v>2249</v>
      </c>
      <c r="D187" s="92" t="s">
        <v>2250</v>
      </c>
      <c r="E187" s="92" t="s">
        <v>2251</v>
      </c>
    </row>
    <row r="188" spans="1:5" ht="15" customHeight="1">
      <c r="A188" s="126"/>
      <c r="B188" s="92" t="s">
        <v>1835</v>
      </c>
      <c r="C188" s="92" t="s">
        <v>2252</v>
      </c>
      <c r="D188" s="92" t="s">
        <v>2253</v>
      </c>
      <c r="E188" s="92" t="s">
        <v>2254</v>
      </c>
    </row>
    <row r="189" spans="1:5" ht="15" customHeight="1">
      <c r="A189" s="126"/>
      <c r="B189" s="92" t="s">
        <v>1836</v>
      </c>
      <c r="C189" s="92" t="s">
        <v>2255</v>
      </c>
      <c r="D189" s="92" t="s">
        <v>2256</v>
      </c>
      <c r="E189" s="92" t="s">
        <v>2257</v>
      </c>
    </row>
    <row r="190" spans="1:5" ht="15" customHeight="1">
      <c r="A190" s="126"/>
      <c r="B190" s="92" t="s">
        <v>1837</v>
      </c>
      <c r="C190" s="92" t="s">
        <v>2258</v>
      </c>
      <c r="D190" s="92" t="s">
        <v>2259</v>
      </c>
      <c r="E190" s="92" t="s">
        <v>2260</v>
      </c>
    </row>
    <row r="191" spans="1:5" ht="15" customHeight="1">
      <c r="A191" s="126"/>
      <c r="B191" s="92" t="s">
        <v>1838</v>
      </c>
      <c r="C191" s="92" t="s">
        <v>1988</v>
      </c>
      <c r="D191" s="92" t="s">
        <v>1988</v>
      </c>
      <c r="E191" s="92" t="s">
        <v>1988</v>
      </c>
    </row>
    <row r="192" spans="1:5" ht="15" customHeight="1">
      <c r="A192" s="126"/>
      <c r="B192" s="92" t="s">
        <v>1839</v>
      </c>
      <c r="C192" s="92" t="s">
        <v>1988</v>
      </c>
      <c r="D192" s="92" t="s">
        <v>1988</v>
      </c>
      <c r="E192" s="92" t="s">
        <v>1988</v>
      </c>
    </row>
    <row r="193" spans="1:5" ht="15" customHeight="1">
      <c r="A193" s="126"/>
      <c r="B193" s="92" t="s">
        <v>1840</v>
      </c>
      <c r="C193" s="92" t="s">
        <v>1989</v>
      </c>
      <c r="D193" s="92" t="s">
        <v>1989</v>
      </c>
      <c r="E193" s="92" t="s">
        <v>1989</v>
      </c>
    </row>
    <row r="194" spans="1:5" ht="15" customHeight="1">
      <c r="A194" s="127"/>
      <c r="B194" s="92" t="s">
        <v>1841</v>
      </c>
      <c r="C194" s="92" t="s">
        <v>1989</v>
      </c>
      <c r="D194" s="92" t="s">
        <v>1989</v>
      </c>
      <c r="E194" s="92" t="s">
        <v>1989</v>
      </c>
    </row>
  </sheetData>
  <sheetProtection selectLockedCells="1" selectUnlockedCells="1"/>
  <mergeCells count="3">
    <mergeCell ref="A1:B1"/>
    <mergeCell ref="A3:A98"/>
    <mergeCell ref="A99:A194"/>
  </mergeCells>
  <phoneticPr fontId="5" type="noConversion"/>
  <dataValidations count="3">
    <dataValidation type="list" allowBlank="1" showInputMessage="1" showErrorMessage="1" sqref="G3">
      <formula1>$G$1:$G$2</formula1>
    </dataValidation>
    <dataValidation type="list" allowBlank="1" showInputMessage="1" showErrorMessage="1" sqref="G7">
      <formula1>$G$5:$G$6</formula1>
    </dataValidation>
    <dataValidation type="list" allowBlank="1" showInputMessage="1" showErrorMessage="1" sqref="G15">
      <formula1>$G$9:$G$14</formula1>
    </dataValidation>
  </dataValidations>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
  <dimension ref="A1:AC675"/>
  <sheetViews>
    <sheetView zoomScale="158" workbookViewId="0">
      <pane ySplit="2" topLeftCell="A3" activePane="bottomLeft" state="frozen"/>
      <selection pane="bottomLeft" activeCell="B1" sqref="B1:B2"/>
    </sheetView>
  </sheetViews>
  <sheetFormatPr defaultRowHeight="12.75"/>
  <cols>
    <col min="1" max="1" width="7.42578125" bestFit="1" customWidth="1"/>
    <col min="2" max="2" width="16.42578125" bestFit="1" customWidth="1"/>
    <col min="3" max="3" width="5.140625" style="2" bestFit="1" customWidth="1"/>
    <col min="4" max="15" width="6.7109375" customWidth="1"/>
    <col min="16" max="16" width="8.7109375" style="12" customWidth="1"/>
    <col min="17" max="17" width="15.7109375" customWidth="1"/>
    <col min="18" max="27" width="5.7109375" customWidth="1"/>
    <col min="28" max="29" width="6.7109375" customWidth="1"/>
  </cols>
  <sheetData>
    <row r="1" spans="1:29" ht="14.25">
      <c r="A1" s="129" t="s">
        <v>1878</v>
      </c>
      <c r="B1" s="130" t="s">
        <v>2517</v>
      </c>
      <c r="C1" s="129" t="s">
        <v>1741</v>
      </c>
      <c r="D1" s="132" t="str">
        <f>Results!D2</f>
        <v>Test Sample</v>
      </c>
      <c r="E1" s="132"/>
      <c r="F1" s="132"/>
      <c r="G1" s="132"/>
      <c r="H1" s="132"/>
      <c r="I1" s="132"/>
      <c r="J1" s="132"/>
      <c r="K1" s="132"/>
      <c r="L1" s="132"/>
      <c r="M1" s="132"/>
      <c r="N1" s="133"/>
      <c r="O1" s="133"/>
      <c r="P1" s="10"/>
      <c r="Q1" s="137" t="s">
        <v>1875</v>
      </c>
      <c r="R1" s="134" t="s">
        <v>1870</v>
      </c>
      <c r="S1" s="135"/>
      <c r="T1" s="135"/>
      <c r="U1" s="135"/>
      <c r="V1" s="135"/>
      <c r="W1" s="135"/>
      <c r="X1" s="135"/>
      <c r="Y1" s="135"/>
      <c r="Z1" s="135"/>
      <c r="AA1" s="136"/>
      <c r="AB1" s="137" t="s">
        <v>1873</v>
      </c>
      <c r="AC1" s="137" t="s">
        <v>1854</v>
      </c>
    </row>
    <row r="2" spans="1:29">
      <c r="A2" s="129"/>
      <c r="B2" s="131"/>
      <c r="C2" s="129"/>
      <c r="D2" s="6" t="s">
        <v>1855</v>
      </c>
      <c r="E2" s="6" t="s">
        <v>1856</v>
      </c>
      <c r="F2" s="6" t="s">
        <v>1857</v>
      </c>
      <c r="G2" s="6" t="s">
        <v>1858</v>
      </c>
      <c r="H2" s="6" t="s">
        <v>1859</v>
      </c>
      <c r="I2" s="6" t="s">
        <v>1860</v>
      </c>
      <c r="J2" s="6" t="s">
        <v>1861</v>
      </c>
      <c r="K2" s="6" t="s">
        <v>1862</v>
      </c>
      <c r="L2" s="6" t="s">
        <v>1863</v>
      </c>
      <c r="M2" s="6" t="s">
        <v>1864</v>
      </c>
      <c r="N2" s="22" t="s">
        <v>1873</v>
      </c>
      <c r="O2" s="22" t="s">
        <v>1874</v>
      </c>
      <c r="P2" s="11"/>
      <c r="Q2" s="138"/>
      <c r="R2" s="6" t="s">
        <v>1855</v>
      </c>
      <c r="S2" s="6" t="s">
        <v>1856</v>
      </c>
      <c r="T2" s="6" t="s">
        <v>1857</v>
      </c>
      <c r="U2" s="6" t="s">
        <v>1858</v>
      </c>
      <c r="V2" s="6" t="s">
        <v>1859</v>
      </c>
      <c r="W2" s="6" t="s">
        <v>1860</v>
      </c>
      <c r="X2" s="6" t="s">
        <v>1861</v>
      </c>
      <c r="Y2" s="6" t="s">
        <v>1862</v>
      </c>
      <c r="Z2" s="6" t="s">
        <v>1863</v>
      </c>
      <c r="AA2" s="6" t="s">
        <v>1864</v>
      </c>
      <c r="AB2" s="138"/>
      <c r="AC2" s="138"/>
    </row>
    <row r="3" spans="1:29" ht="12.75" customHeight="1">
      <c r="A3" s="128" t="str">
        <f>'Gene Table'!A3</f>
        <v>Plate 1</v>
      </c>
      <c r="B3" s="9" t="str">
        <f>IF('Gene Table'!D3="","",'Gene Table'!D3)</f>
        <v>NM_005228</v>
      </c>
      <c r="C3" s="5" t="s">
        <v>1742</v>
      </c>
      <c r="D3" s="8">
        <v>24.2</v>
      </c>
      <c r="E3" s="8">
        <v>24.19</v>
      </c>
      <c r="F3" s="8">
        <v>24.33</v>
      </c>
      <c r="G3" s="8"/>
      <c r="H3" s="8"/>
      <c r="I3" s="8"/>
      <c r="J3" s="8"/>
      <c r="K3" s="8"/>
      <c r="L3" s="8"/>
      <c r="M3" s="8"/>
      <c r="N3" s="25">
        <f>AVERAGE(Calculations!D4:M4)</f>
        <v>24.24</v>
      </c>
      <c r="O3" s="25">
        <f>STDEV(Calculations!D4:M4)</f>
        <v>7.8102496759065332E-2</v>
      </c>
      <c r="Q3" s="4" t="s">
        <v>1842</v>
      </c>
      <c r="R3" s="9">
        <f t="shared" ref="R3:AA3" si="0">IF(COUNTIF(D$3:D$194, "&lt;35")=0,"",COUNTIF(D$3:D$194, "&lt;25"))</f>
        <v>78</v>
      </c>
      <c r="S3" s="9">
        <f t="shared" si="0"/>
        <v>76</v>
      </c>
      <c r="T3" s="9">
        <f t="shared" si="0"/>
        <v>76</v>
      </c>
      <c r="U3" s="9" t="str">
        <f t="shared" si="0"/>
        <v/>
      </c>
      <c r="V3" s="9" t="str">
        <f t="shared" si="0"/>
        <v/>
      </c>
      <c r="W3" s="9" t="str">
        <f t="shared" si="0"/>
        <v/>
      </c>
      <c r="X3" s="9" t="str">
        <f t="shared" si="0"/>
        <v/>
      </c>
      <c r="Y3" s="9" t="str">
        <f t="shared" si="0"/>
        <v/>
      </c>
      <c r="Z3" s="9" t="str">
        <f t="shared" si="0"/>
        <v/>
      </c>
      <c r="AA3" s="9" t="str">
        <f t="shared" si="0"/>
        <v/>
      </c>
      <c r="AB3" s="16">
        <f>AVERAGE(R3:AA3)</f>
        <v>76.666666666666671</v>
      </c>
      <c r="AC3" s="17">
        <f>STDEV(R3:AA3)</f>
        <v>1.1547005383795141</v>
      </c>
    </row>
    <row r="4" spans="1:29">
      <c r="A4" s="128"/>
      <c r="B4" s="9" t="str">
        <f>IF('Gene Table'!D4="","",'Gene Table'!D4)</f>
        <v>NM_004985</v>
      </c>
      <c r="C4" s="5" t="s">
        <v>1743</v>
      </c>
      <c r="D4" s="8">
        <v>31.71</v>
      </c>
      <c r="E4" s="8">
        <v>31.99</v>
      </c>
      <c r="F4" s="8">
        <v>31.61</v>
      </c>
      <c r="G4" s="8"/>
      <c r="H4" s="8"/>
      <c r="I4" s="8"/>
      <c r="J4" s="8"/>
      <c r="K4" s="8"/>
      <c r="L4" s="8"/>
      <c r="M4" s="8"/>
      <c r="N4" s="25">
        <f>AVERAGE(Calculations!D5:M5)</f>
        <v>31.77</v>
      </c>
      <c r="O4" s="25">
        <f>STDEV(Calculations!D5:M5)</f>
        <v>0.19697715603544005</v>
      </c>
      <c r="P4" s="13"/>
      <c r="Q4" s="4" t="s">
        <v>1843</v>
      </c>
      <c r="R4" s="9">
        <f t="shared" ref="R4:AA4" si="1">IF(COUNTIF(D$3:D$194,"&lt;35")=0,"",COUNTIF(D$3:D$194,"&lt;30")-R3)</f>
        <v>84</v>
      </c>
      <c r="S4" s="9">
        <f t="shared" si="1"/>
        <v>88</v>
      </c>
      <c r="T4" s="9">
        <f t="shared" si="1"/>
        <v>88</v>
      </c>
      <c r="U4" s="9" t="str">
        <f t="shared" si="1"/>
        <v/>
      </c>
      <c r="V4" s="9" t="str">
        <f t="shared" si="1"/>
        <v/>
      </c>
      <c r="W4" s="9" t="str">
        <f t="shared" si="1"/>
        <v/>
      </c>
      <c r="X4" s="9" t="str">
        <f t="shared" si="1"/>
        <v/>
      </c>
      <c r="Y4" s="9" t="str">
        <f t="shared" si="1"/>
        <v/>
      </c>
      <c r="Z4" s="9" t="str">
        <f t="shared" si="1"/>
        <v/>
      </c>
      <c r="AA4" s="9" t="str">
        <f t="shared" si="1"/>
        <v/>
      </c>
      <c r="AB4" s="16">
        <f>AVERAGE(R4:AA4)</f>
        <v>86.666666666666671</v>
      </c>
      <c r="AC4" s="17">
        <f>STDEV(R4:AA4)</f>
        <v>2.3094010767586344</v>
      </c>
    </row>
    <row r="5" spans="1:29">
      <c r="A5" s="128"/>
      <c r="B5" s="9" t="str">
        <f>IF('Gene Table'!D5="","",'Gene Table'!D5)</f>
        <v>NM_000546</v>
      </c>
      <c r="C5" s="5" t="s">
        <v>1744</v>
      </c>
      <c r="D5" s="8">
        <v>27.41</v>
      </c>
      <c r="E5" s="8">
        <v>27.59</v>
      </c>
      <c r="F5" s="8">
        <v>27.58</v>
      </c>
      <c r="G5" s="8"/>
      <c r="H5" s="8"/>
      <c r="I5" s="8"/>
      <c r="J5" s="8"/>
      <c r="K5" s="8"/>
      <c r="L5" s="8"/>
      <c r="M5" s="8"/>
      <c r="N5" s="25">
        <f>AVERAGE(Calculations!D6:M6)</f>
        <v>27.526666666666667</v>
      </c>
      <c r="O5" s="25">
        <f>STDEV(Calculations!D6:M6)</f>
        <v>0.10115993936995622</v>
      </c>
      <c r="Q5" s="4" t="s">
        <v>1844</v>
      </c>
      <c r="R5" s="9">
        <f t="shared" ref="R5:AA5" si="2">IF(COUNTIF(D$3:D$194, "&lt;35")=0,"",COUNTIF(D$3:D$194, "&lt;35")-SUM(R3:R4))</f>
        <v>26</v>
      </c>
      <c r="S5" s="9">
        <f t="shared" si="2"/>
        <v>26</v>
      </c>
      <c r="T5" s="9">
        <f t="shared" si="2"/>
        <v>26</v>
      </c>
      <c r="U5" s="9" t="str">
        <f t="shared" si="2"/>
        <v/>
      </c>
      <c r="V5" s="9" t="str">
        <f t="shared" si="2"/>
        <v/>
      </c>
      <c r="W5" s="9" t="str">
        <f t="shared" si="2"/>
        <v/>
      </c>
      <c r="X5" s="9" t="str">
        <f t="shared" si="2"/>
        <v/>
      </c>
      <c r="Y5" s="9" t="str">
        <f t="shared" si="2"/>
        <v/>
      </c>
      <c r="Z5" s="9" t="str">
        <f t="shared" si="2"/>
        <v/>
      </c>
      <c r="AA5" s="9" t="str">
        <f t="shared" si="2"/>
        <v/>
      </c>
      <c r="AB5" s="16">
        <f>AVERAGE(R5:AA5)</f>
        <v>26</v>
      </c>
      <c r="AC5" s="17">
        <f>STDEV(R5:AA5)</f>
        <v>0</v>
      </c>
    </row>
    <row r="6" spans="1:29">
      <c r="A6" s="128"/>
      <c r="B6" s="9" t="str">
        <f>IF('Gene Table'!D6="","",'Gene Table'!D6)</f>
        <v>NM_005957</v>
      </c>
      <c r="C6" s="5" t="s">
        <v>1745</v>
      </c>
      <c r="D6" s="8">
        <v>25.93</v>
      </c>
      <c r="E6" s="8">
        <v>26.04</v>
      </c>
      <c r="F6" s="8">
        <v>25.98</v>
      </c>
      <c r="G6" s="8"/>
      <c r="H6" s="8"/>
      <c r="I6" s="8"/>
      <c r="J6" s="8"/>
      <c r="K6" s="8"/>
      <c r="L6" s="8"/>
      <c r="M6" s="8"/>
      <c r="N6" s="25">
        <f>AVERAGE(Calculations!D7:M7)</f>
        <v>25.983333333333334</v>
      </c>
      <c r="O6" s="25">
        <f>STDEV(Calculations!D7:M7)</f>
        <v>5.5075705472860705E-2</v>
      </c>
      <c r="P6" s="13"/>
      <c r="Q6" s="4" t="s">
        <v>352</v>
      </c>
      <c r="R6" s="9">
        <f t="shared" ref="R6:AA6" si="3">IF(COUNTIF(D$3:D$194, "&lt;40")=0,"",COUNTIF(D$3:D$194, "N/A")+COUNTBLANK(D$3:D$194)+COUNTIF(D$3:D$194, "&gt;=35")+COUNTIF(D$3:D$194, "=0")+COUNTIF(D$3:D$194, "Undetermined"))</f>
        <v>4</v>
      </c>
      <c r="S6" s="9">
        <f t="shared" si="3"/>
        <v>2</v>
      </c>
      <c r="T6" s="9">
        <f t="shared" si="3"/>
        <v>2</v>
      </c>
      <c r="U6" s="9" t="str">
        <f t="shared" si="3"/>
        <v/>
      </c>
      <c r="V6" s="9" t="str">
        <f t="shared" si="3"/>
        <v/>
      </c>
      <c r="W6" s="9" t="str">
        <f t="shared" si="3"/>
        <v/>
      </c>
      <c r="X6" s="9" t="str">
        <f t="shared" si="3"/>
        <v/>
      </c>
      <c r="Y6" s="9" t="str">
        <f t="shared" si="3"/>
        <v/>
      </c>
      <c r="Z6" s="9" t="str">
        <f t="shared" si="3"/>
        <v/>
      </c>
      <c r="AA6" s="9" t="str">
        <f t="shared" si="3"/>
        <v/>
      </c>
      <c r="AB6" s="16">
        <f>AVERAGE(R6:AA6)</f>
        <v>2.6666666666666665</v>
      </c>
      <c r="AC6" s="17">
        <f>STDEV(R6:AA6)</f>
        <v>1.1547005383792517</v>
      </c>
    </row>
    <row r="7" spans="1:29" ht="14.25">
      <c r="A7" s="128"/>
      <c r="B7" s="9" t="str">
        <f>IF('Gene Table'!D7="","",'Gene Table'!D7)</f>
        <v>NM_000038</v>
      </c>
      <c r="C7" s="5" t="s">
        <v>1746</v>
      </c>
      <c r="D7" s="8">
        <v>24.5</v>
      </c>
      <c r="E7" s="8">
        <v>24.68</v>
      </c>
      <c r="F7" s="8">
        <v>24.56</v>
      </c>
      <c r="G7" s="8"/>
      <c r="H7" s="8"/>
      <c r="I7" s="8"/>
      <c r="J7" s="8"/>
      <c r="K7" s="8"/>
      <c r="L7" s="8"/>
      <c r="M7" s="8"/>
      <c r="N7" s="25">
        <f>AVERAGE(Calculations!D8:M8)</f>
        <v>24.58</v>
      </c>
      <c r="O7" s="25">
        <f>STDEV(Calculations!D8:M8)</f>
        <v>9.1651513899116785E-2</v>
      </c>
      <c r="Q7" s="134" t="s">
        <v>1871</v>
      </c>
      <c r="R7" s="135"/>
      <c r="S7" s="135"/>
      <c r="T7" s="135"/>
      <c r="U7" s="135"/>
      <c r="V7" s="135"/>
      <c r="W7" s="135"/>
      <c r="X7" s="135"/>
      <c r="Y7" s="135"/>
      <c r="Z7" s="135"/>
      <c r="AA7" s="135"/>
      <c r="AB7" s="135"/>
      <c r="AC7" s="136"/>
    </row>
    <row r="8" spans="1:29">
      <c r="A8" s="128"/>
      <c r="B8" s="9" t="str">
        <f>IF('Gene Table'!D8="","",'Gene Table'!D8)</f>
        <v>NM_004333</v>
      </c>
      <c r="C8" s="5" t="s">
        <v>1747</v>
      </c>
      <c r="D8" s="8">
        <v>31.04</v>
      </c>
      <c r="E8" s="8">
        <v>31.48</v>
      </c>
      <c r="F8" s="8">
        <v>31.45</v>
      </c>
      <c r="G8" s="8"/>
      <c r="H8" s="8"/>
      <c r="I8" s="8"/>
      <c r="J8" s="8"/>
      <c r="K8" s="8"/>
      <c r="L8" s="8"/>
      <c r="M8" s="8"/>
      <c r="N8" s="25">
        <f>AVERAGE(Calculations!D9:M9)</f>
        <v>31.323333333333334</v>
      </c>
      <c r="O8" s="25">
        <f>STDEV(Calculations!D9:M9)</f>
        <v>0.24583192089987332</v>
      </c>
      <c r="P8" s="13"/>
      <c r="Q8" s="4" t="s">
        <v>1842</v>
      </c>
      <c r="R8" s="14">
        <f t="shared" ref="R8:AA8" si="4">IF(R3="","",R3/SUM(R$3:R$6))</f>
        <v>0.40625</v>
      </c>
      <c r="S8" s="14">
        <f t="shared" si="4"/>
        <v>0.39583333333333331</v>
      </c>
      <c r="T8" s="14">
        <f t="shared" si="4"/>
        <v>0.39583333333333331</v>
      </c>
      <c r="U8" s="14" t="str">
        <f t="shared" si="4"/>
        <v/>
      </c>
      <c r="V8" s="14" t="str">
        <f t="shared" si="4"/>
        <v/>
      </c>
      <c r="W8" s="14" t="str">
        <f t="shared" si="4"/>
        <v/>
      </c>
      <c r="X8" s="14" t="str">
        <f t="shared" si="4"/>
        <v/>
      </c>
      <c r="Y8" s="14" t="str">
        <f t="shared" si="4"/>
        <v/>
      </c>
      <c r="Z8" s="14" t="str">
        <f t="shared" si="4"/>
        <v/>
      </c>
      <c r="AA8" s="15" t="str">
        <f t="shared" si="4"/>
        <v/>
      </c>
      <c r="AB8" s="18">
        <f>AVERAGE(R8:AA8)</f>
        <v>0.39930555555555552</v>
      </c>
      <c r="AC8" s="18">
        <f>STDEV(R8:AA8)</f>
        <v>6.0140653040586132E-3</v>
      </c>
    </row>
    <row r="9" spans="1:29">
      <c r="A9" s="128"/>
      <c r="B9" s="9" t="str">
        <f>IF('Gene Table'!D9="","",'Gene Table'!D9)</f>
        <v>NM_006297</v>
      </c>
      <c r="C9" s="5" t="s">
        <v>1748</v>
      </c>
      <c r="D9" s="8">
        <v>23.77</v>
      </c>
      <c r="E9" s="8">
        <v>23.84</v>
      </c>
      <c r="F9" s="8">
        <v>23.85</v>
      </c>
      <c r="G9" s="8"/>
      <c r="H9" s="8"/>
      <c r="I9" s="8"/>
      <c r="J9" s="8"/>
      <c r="K9" s="8"/>
      <c r="L9" s="8"/>
      <c r="M9" s="8"/>
      <c r="N9" s="25">
        <f>AVERAGE(Calculations!D10:M10)</f>
        <v>23.820000000000004</v>
      </c>
      <c r="O9" s="25">
        <f>STDEV(Calculations!D10:M10)</f>
        <v>4.3588989435407434E-2</v>
      </c>
      <c r="Q9" s="4" t="s">
        <v>1843</v>
      </c>
      <c r="R9" s="14">
        <f t="shared" ref="R9:AA9" si="5">IF(R4="","",R4/SUM(R$3:R$6))</f>
        <v>0.4375</v>
      </c>
      <c r="S9" s="14">
        <f t="shared" si="5"/>
        <v>0.45833333333333331</v>
      </c>
      <c r="T9" s="14">
        <f t="shared" si="5"/>
        <v>0.45833333333333331</v>
      </c>
      <c r="U9" s="14" t="str">
        <f t="shared" si="5"/>
        <v/>
      </c>
      <c r="V9" s="14" t="str">
        <f t="shared" si="5"/>
        <v/>
      </c>
      <c r="W9" s="14" t="str">
        <f t="shared" si="5"/>
        <v/>
      </c>
      <c r="X9" s="14" t="str">
        <f t="shared" si="5"/>
        <v/>
      </c>
      <c r="Y9" s="14" t="str">
        <f t="shared" si="5"/>
        <v/>
      </c>
      <c r="Z9" s="14" t="str">
        <f t="shared" si="5"/>
        <v/>
      </c>
      <c r="AA9" s="15" t="str">
        <f t="shared" si="5"/>
        <v/>
      </c>
      <c r="AB9" s="18">
        <f>AVERAGE(R9:AA9)</f>
        <v>0.45138888888888884</v>
      </c>
      <c r="AC9" s="18">
        <f>STDEV(R9:AA9)</f>
        <v>1.2028130608117193E-2</v>
      </c>
    </row>
    <row r="10" spans="1:29">
      <c r="A10" s="128"/>
      <c r="B10" s="9" t="str">
        <f>IF('Gene Table'!D10="","",'Gene Table'!D10)</f>
        <v>NM_000400</v>
      </c>
      <c r="C10" s="5" t="s">
        <v>1749</v>
      </c>
      <c r="D10" s="8">
        <v>27.76</v>
      </c>
      <c r="E10" s="8">
        <v>28.02</v>
      </c>
      <c r="F10" s="8">
        <v>27.8</v>
      </c>
      <c r="G10" s="8"/>
      <c r="H10" s="8"/>
      <c r="I10" s="8"/>
      <c r="J10" s="8"/>
      <c r="K10" s="8"/>
      <c r="L10" s="8"/>
      <c r="M10" s="8"/>
      <c r="N10" s="25">
        <f>AVERAGE(Calculations!D11:M11)</f>
        <v>27.86</v>
      </c>
      <c r="O10" s="25">
        <f>STDEV(Calculations!D11:M11)</f>
        <v>0.13999999999999904</v>
      </c>
      <c r="P10" s="13"/>
      <c r="Q10" s="4" t="s">
        <v>1844</v>
      </c>
      <c r="R10" s="14">
        <f t="shared" ref="R10:AA10" si="6">IF(R5="","",R5/SUM(R$3:R$6))</f>
        <v>0.13541666666666666</v>
      </c>
      <c r="S10" s="14">
        <f t="shared" si="6"/>
        <v>0.13541666666666666</v>
      </c>
      <c r="T10" s="14">
        <f t="shared" si="6"/>
        <v>0.13541666666666666</v>
      </c>
      <c r="U10" s="14" t="str">
        <f t="shared" si="6"/>
        <v/>
      </c>
      <c r="V10" s="14" t="str">
        <f t="shared" si="6"/>
        <v/>
      </c>
      <c r="W10" s="14" t="str">
        <f t="shared" si="6"/>
        <v/>
      </c>
      <c r="X10" s="14" t="str">
        <f t="shared" si="6"/>
        <v/>
      </c>
      <c r="Y10" s="14" t="str">
        <f t="shared" si="6"/>
        <v/>
      </c>
      <c r="Z10" s="14" t="str">
        <f t="shared" si="6"/>
        <v/>
      </c>
      <c r="AA10" s="15" t="str">
        <f t="shared" si="6"/>
        <v/>
      </c>
      <c r="AB10" s="18">
        <f>AVERAGE(R10:AA10)</f>
        <v>0.13541666666666666</v>
      </c>
      <c r="AC10" s="18">
        <f>STDEV(R10:AA10)</f>
        <v>0</v>
      </c>
    </row>
    <row r="11" spans="1:29">
      <c r="A11" s="128"/>
      <c r="B11" s="9" t="str">
        <f>IF('Gene Table'!D11="","",'Gene Table'!D11)</f>
        <v>NM_000576</v>
      </c>
      <c r="C11" s="5" t="s">
        <v>1750</v>
      </c>
      <c r="D11" s="8">
        <v>27.36</v>
      </c>
      <c r="E11" s="8">
        <v>27.53</v>
      </c>
      <c r="F11" s="8">
        <v>27.4</v>
      </c>
      <c r="G11" s="8"/>
      <c r="H11" s="8"/>
      <c r="I11" s="8"/>
      <c r="J11" s="8"/>
      <c r="K11" s="8"/>
      <c r="L11" s="8"/>
      <c r="M11" s="8"/>
      <c r="N11" s="25">
        <f>AVERAGE(Calculations!D12:M12)</f>
        <v>27.429999999999996</v>
      </c>
      <c r="O11" s="25">
        <f>STDEV(Calculations!D12:M12)</f>
        <v>8.8881944173156993E-2</v>
      </c>
      <c r="Q11" s="4" t="s">
        <v>352</v>
      </c>
      <c r="R11" s="14">
        <f t="shared" ref="R11:AA11" si="7">IF(R6="","",R6/SUM(R$3:R$6))</f>
        <v>2.0833333333333332E-2</v>
      </c>
      <c r="S11" s="14">
        <f t="shared" si="7"/>
        <v>1.0416666666666666E-2</v>
      </c>
      <c r="T11" s="14">
        <f t="shared" si="7"/>
        <v>1.0416666666666666E-2</v>
      </c>
      <c r="U11" s="14" t="str">
        <f t="shared" si="7"/>
        <v/>
      </c>
      <c r="V11" s="14" t="str">
        <f t="shared" si="7"/>
        <v/>
      </c>
      <c r="W11" s="14" t="str">
        <f t="shared" si="7"/>
        <v/>
      </c>
      <c r="X11" s="14" t="str">
        <f t="shared" si="7"/>
        <v/>
      </c>
      <c r="Y11" s="14" t="str">
        <f t="shared" si="7"/>
        <v/>
      </c>
      <c r="Z11" s="14" t="str">
        <f t="shared" si="7"/>
        <v/>
      </c>
      <c r="AA11" s="15" t="str">
        <f t="shared" si="7"/>
        <v/>
      </c>
      <c r="AB11" s="18">
        <f>AVERAGE(R11:AA11)</f>
        <v>1.3888888888888888E-2</v>
      </c>
      <c r="AC11" s="18">
        <f>STDEV(R11:AA11)</f>
        <v>6.0140653040586063E-3</v>
      </c>
    </row>
    <row r="12" spans="1:29">
      <c r="A12" s="128"/>
      <c r="B12" s="9" t="str">
        <f>IF('Gene Table'!D12="","",'Gene Table'!D12)</f>
        <v>NM_000963</v>
      </c>
      <c r="C12" s="5" t="s">
        <v>1751</v>
      </c>
      <c r="D12" s="8">
        <v>28.75</v>
      </c>
      <c r="E12" s="8">
        <v>29.06</v>
      </c>
      <c r="F12" s="8">
        <v>28.85</v>
      </c>
      <c r="G12" s="8"/>
      <c r="H12" s="8"/>
      <c r="I12" s="8"/>
      <c r="J12" s="8"/>
      <c r="K12" s="8"/>
      <c r="L12" s="8"/>
      <c r="M12" s="8"/>
      <c r="N12" s="25">
        <f>AVERAGE(Calculations!D13:M13)</f>
        <v>28.886666666666667</v>
      </c>
      <c r="O12" s="25">
        <f>STDEV(Calculations!D13:M13)</f>
        <v>0.15821925715074339</v>
      </c>
      <c r="P12" s="13"/>
    </row>
    <row r="13" spans="1:29">
      <c r="A13" s="128"/>
      <c r="B13" s="9" t="str">
        <f>IF('Gene Table'!D13="","",'Gene Table'!D13)</f>
        <v>NM_000499</v>
      </c>
      <c r="C13" s="5" t="s">
        <v>1752</v>
      </c>
      <c r="D13" s="8">
        <v>27.96</v>
      </c>
      <c r="E13" s="8">
        <v>28</v>
      </c>
      <c r="F13" s="8">
        <v>27.86</v>
      </c>
      <c r="G13" s="8"/>
      <c r="H13" s="8"/>
      <c r="I13" s="8"/>
      <c r="J13" s="8"/>
      <c r="K13" s="8"/>
      <c r="L13" s="8"/>
      <c r="M13" s="8"/>
      <c r="N13" s="25">
        <f>AVERAGE(Calculations!D14:M14)</f>
        <v>27.939999999999998</v>
      </c>
      <c r="O13" s="25">
        <f>STDEV(Calculations!D14:M14)</f>
        <v>7.211102550928021E-2</v>
      </c>
    </row>
    <row r="14" spans="1:29">
      <c r="A14" s="128"/>
      <c r="B14" s="9" t="str">
        <f>IF('Gene Table'!D14="","",'Gene Table'!D14)</f>
        <v>NM_001071</v>
      </c>
      <c r="C14" s="5" t="s">
        <v>1753</v>
      </c>
      <c r="D14" s="8">
        <v>25.7</v>
      </c>
      <c r="E14" s="8">
        <v>25.67</v>
      </c>
      <c r="F14" s="8">
        <v>25.86</v>
      </c>
      <c r="G14" s="8"/>
      <c r="H14" s="8"/>
      <c r="I14" s="8"/>
      <c r="J14" s="8"/>
      <c r="K14" s="8"/>
      <c r="L14" s="8"/>
      <c r="M14" s="8"/>
      <c r="N14" s="25">
        <f>AVERAGE(Calculations!D15:M15)</f>
        <v>25.743333333333336</v>
      </c>
      <c r="O14" s="25">
        <f>STDEV(Calculations!D15:M15)</f>
        <v>0.1021436896402963</v>
      </c>
      <c r="P14" s="13"/>
    </row>
    <row r="15" spans="1:29">
      <c r="A15" s="128"/>
      <c r="B15" s="9" t="str">
        <f>IF('Gene Table'!D15="","",'Gene Table'!D15)</f>
        <v>NM_002542</v>
      </c>
      <c r="C15" s="5" t="s">
        <v>1754</v>
      </c>
      <c r="D15" s="8">
        <v>26.45</v>
      </c>
      <c r="E15" s="8">
        <v>26.59</v>
      </c>
      <c r="F15" s="8">
        <v>26.53</v>
      </c>
      <c r="G15" s="8"/>
      <c r="H15" s="8"/>
      <c r="I15" s="8"/>
      <c r="J15" s="8"/>
      <c r="K15" s="8"/>
      <c r="L15" s="8"/>
      <c r="M15" s="8"/>
      <c r="N15" s="25">
        <f>AVERAGE(Calculations!D16:M16)</f>
        <v>26.52333333333333</v>
      </c>
      <c r="O15" s="25">
        <f>STDEV(Calculations!D16:M16)</f>
        <v>7.0237691685685277E-2</v>
      </c>
    </row>
    <row r="16" spans="1:29">
      <c r="A16" s="128"/>
      <c r="B16" s="9" t="str">
        <f>IF('Gene Table'!D16="","",'Gene Table'!D16)</f>
        <v>NM_000376</v>
      </c>
      <c r="C16" s="5" t="s">
        <v>1755</v>
      </c>
      <c r="D16" s="8">
        <v>25.28</v>
      </c>
      <c r="E16" s="8">
        <v>25.36</v>
      </c>
      <c r="F16" s="8">
        <v>25.37</v>
      </c>
      <c r="G16" s="8"/>
      <c r="H16" s="8"/>
      <c r="I16" s="8"/>
      <c r="J16" s="8"/>
      <c r="K16" s="8"/>
      <c r="L16" s="8"/>
      <c r="M16" s="8"/>
      <c r="N16" s="25">
        <f>AVERAGE(Calculations!D17:M17)</f>
        <v>25.33666666666667</v>
      </c>
      <c r="O16" s="25">
        <f>STDEV(Calculations!D17:M17)</f>
        <v>4.932882862316202E-2</v>
      </c>
      <c r="P16" s="13"/>
    </row>
    <row r="17" spans="1:16">
      <c r="A17" s="128"/>
      <c r="B17" s="9" t="str">
        <f>IF('Gene Table'!D17="","",'Gene Table'!D17)</f>
        <v>NM_000577</v>
      </c>
      <c r="C17" s="5" t="s">
        <v>1756</v>
      </c>
      <c r="D17" s="8">
        <v>27.97</v>
      </c>
      <c r="E17" s="8">
        <v>28.43</v>
      </c>
      <c r="F17" s="8">
        <v>28.16</v>
      </c>
      <c r="G17" s="8"/>
      <c r="H17" s="8"/>
      <c r="I17" s="8"/>
      <c r="J17" s="8"/>
      <c r="K17" s="8"/>
      <c r="L17" s="8"/>
      <c r="M17" s="8"/>
      <c r="N17" s="25">
        <f>AVERAGE(Calculations!D18:M18)</f>
        <v>28.186666666666667</v>
      </c>
      <c r="O17" s="25">
        <f>STDEV(Calculations!D18:M18)</f>
        <v>0.23115651263431825</v>
      </c>
    </row>
    <row r="18" spans="1:16">
      <c r="A18" s="128"/>
      <c r="B18" s="9" t="str">
        <f>IF('Gene Table'!D18="","",'Gene Table'!D18)</f>
        <v>NM_000572</v>
      </c>
      <c r="C18" s="5" t="s">
        <v>1757</v>
      </c>
      <c r="D18" s="8">
        <v>26.9</v>
      </c>
      <c r="E18" s="8">
        <v>27.42</v>
      </c>
      <c r="F18" s="8">
        <v>27.3</v>
      </c>
      <c r="G18" s="8"/>
      <c r="H18" s="8"/>
      <c r="I18" s="8"/>
      <c r="J18" s="8"/>
      <c r="K18" s="8"/>
      <c r="L18" s="8"/>
      <c r="M18" s="8"/>
      <c r="N18" s="25">
        <f>AVERAGE(Calculations!D19:M19)</f>
        <v>27.206666666666667</v>
      </c>
      <c r="O18" s="25">
        <f>STDEV(Calculations!D19:M19)</f>
        <v>0.2722743714220881</v>
      </c>
      <c r="P18" s="13"/>
    </row>
    <row r="19" spans="1:16">
      <c r="A19" s="128"/>
      <c r="B19" s="9" t="str">
        <f>IF('Gene Table'!D19="","",'Gene Table'!D19)</f>
        <v>NM_000015</v>
      </c>
      <c r="C19" s="5" t="s">
        <v>1758</v>
      </c>
      <c r="D19" s="8">
        <v>33.1</v>
      </c>
      <c r="E19" s="8">
        <v>33.29</v>
      </c>
      <c r="F19" s="8">
        <v>32.83</v>
      </c>
      <c r="G19" s="8"/>
      <c r="H19" s="8"/>
      <c r="I19" s="8"/>
      <c r="J19" s="8"/>
      <c r="K19" s="8"/>
      <c r="L19" s="8"/>
      <c r="M19" s="8"/>
      <c r="N19" s="25">
        <f>AVERAGE(Calculations!D20:M20)</f>
        <v>33.073333333333331</v>
      </c>
      <c r="O19" s="25">
        <f>STDEV(Calculations!D20:M20)</f>
        <v>0.23115651263481005</v>
      </c>
    </row>
    <row r="20" spans="1:16">
      <c r="A20" s="128"/>
      <c r="B20" s="9" t="str">
        <f>IF('Gene Table'!D20="","",'Gene Table'!D20)</f>
        <v>NM_005432</v>
      </c>
      <c r="C20" s="5" t="s">
        <v>1759</v>
      </c>
      <c r="D20" s="8">
        <v>24.03</v>
      </c>
      <c r="E20" s="8">
        <v>24.13</v>
      </c>
      <c r="F20" s="8">
        <v>24.02</v>
      </c>
      <c r="G20" s="8"/>
      <c r="H20" s="8"/>
      <c r="I20" s="8"/>
      <c r="J20" s="8"/>
      <c r="K20" s="8"/>
      <c r="L20" s="8"/>
      <c r="M20" s="8"/>
      <c r="N20" s="25">
        <f>AVERAGE(Calculations!D21:M21)</f>
        <v>24.06</v>
      </c>
      <c r="O20" s="25">
        <f>STDEV(Calculations!D21:M21)</f>
        <v>6.0827625302981483E-2</v>
      </c>
      <c r="P20" s="13"/>
    </row>
    <row r="21" spans="1:16">
      <c r="A21" s="128"/>
      <c r="B21" s="9" t="str">
        <f>IF('Gene Table'!D21="","",'Gene Table'!D21)</f>
        <v>NM_000251</v>
      </c>
      <c r="C21" s="5" t="s">
        <v>1760</v>
      </c>
      <c r="D21" s="8">
        <v>26.73</v>
      </c>
      <c r="E21" s="8">
        <v>27.1</v>
      </c>
      <c r="F21" s="8">
        <v>26.83</v>
      </c>
      <c r="G21" s="8"/>
      <c r="H21" s="8"/>
      <c r="I21" s="8"/>
      <c r="J21" s="8"/>
      <c r="K21" s="8"/>
      <c r="L21" s="8"/>
      <c r="M21" s="8"/>
      <c r="N21" s="25">
        <f>AVERAGE(Calculations!D22:M22)</f>
        <v>26.886666666666667</v>
      </c>
      <c r="O21" s="25">
        <f>STDEV(Calculations!D22:M22)</f>
        <v>0.19139836293287396</v>
      </c>
    </row>
    <row r="22" spans="1:16">
      <c r="A22" s="128"/>
      <c r="B22" s="9" t="str">
        <f>IF('Gene Table'!D22="","",'Gene Table'!D22)</f>
        <v>NM_000249</v>
      </c>
      <c r="C22" s="5" t="s">
        <v>1761</v>
      </c>
      <c r="D22" s="8" t="s">
        <v>1772</v>
      </c>
      <c r="E22" s="8">
        <v>25.16</v>
      </c>
      <c r="F22" s="8">
        <v>25.14</v>
      </c>
      <c r="G22" s="8"/>
      <c r="H22" s="8"/>
      <c r="I22" s="8"/>
      <c r="J22" s="8"/>
      <c r="K22" s="8"/>
      <c r="L22" s="8"/>
      <c r="M22" s="8"/>
      <c r="N22" s="25">
        <f>AVERAGE(Calculations!D23:M23)</f>
        <v>28.433333333333334</v>
      </c>
      <c r="O22" s="25">
        <f>STDEV(Calculations!D23:M23)</f>
        <v>5.6869089436471016</v>
      </c>
      <c r="P22" s="13"/>
    </row>
    <row r="23" spans="1:16">
      <c r="A23" s="128"/>
      <c r="B23" s="9" t="str">
        <f>IF('Gene Table'!D23="","",'Gene Table'!D23)</f>
        <v>NM_000584</v>
      </c>
      <c r="C23" s="5" t="s">
        <v>1762</v>
      </c>
      <c r="D23" s="8">
        <v>26.48</v>
      </c>
      <c r="E23" s="8">
        <v>26.65</v>
      </c>
      <c r="F23" s="8">
        <v>26.57</v>
      </c>
      <c r="G23" s="8"/>
      <c r="H23" s="8"/>
      <c r="I23" s="8"/>
      <c r="J23" s="8"/>
      <c r="K23" s="8"/>
      <c r="L23" s="8"/>
      <c r="M23" s="8"/>
      <c r="N23" s="25">
        <f>AVERAGE(Calculations!D24:M24)</f>
        <v>26.566666666666663</v>
      </c>
      <c r="O23" s="25">
        <f>STDEV(Calculations!D24:M24)</f>
        <v>8.504900548115292E-2</v>
      </c>
    </row>
    <row r="24" spans="1:16">
      <c r="A24" s="128"/>
      <c r="B24" s="9" t="str">
        <f>IF('Gene Table'!D24="","",'Gene Table'!D24)</f>
        <v>NM_000594</v>
      </c>
      <c r="C24" s="5" t="s">
        <v>1763</v>
      </c>
      <c r="D24" s="8">
        <v>31.12</v>
      </c>
      <c r="E24" s="8">
        <v>30.99</v>
      </c>
      <c r="F24" s="8">
        <v>31.01</v>
      </c>
      <c r="G24" s="8"/>
      <c r="H24" s="8"/>
      <c r="I24" s="8"/>
      <c r="J24" s="8"/>
      <c r="K24" s="8"/>
      <c r="L24" s="8"/>
      <c r="M24" s="8"/>
      <c r="N24" s="25">
        <f>AVERAGE(Calculations!D25:M25)</f>
        <v>31.040000000000003</v>
      </c>
      <c r="O24" s="25">
        <f>STDEV(Calculations!D25:M25)</f>
        <v>7.0000000000000798E-2</v>
      </c>
      <c r="P24" s="13"/>
    </row>
    <row r="25" spans="1:16">
      <c r="A25" s="128"/>
      <c r="B25" s="9" t="str">
        <f>IF('Gene Table'!D25="","",'Gene Table'!D25)</f>
        <v>NM_000660</v>
      </c>
      <c r="C25" s="5" t="s">
        <v>1764</v>
      </c>
      <c r="D25" s="8">
        <v>24.05</v>
      </c>
      <c r="E25" s="8">
        <v>24.19</v>
      </c>
      <c r="F25" s="8">
        <v>24.12</v>
      </c>
      <c r="G25" s="8"/>
      <c r="H25" s="8"/>
      <c r="I25" s="8"/>
      <c r="J25" s="8"/>
      <c r="K25" s="8"/>
      <c r="L25" s="8"/>
      <c r="M25" s="8"/>
      <c r="N25" s="25">
        <f>AVERAGE(Calculations!D26:M26)</f>
        <v>24.12</v>
      </c>
      <c r="O25" s="25">
        <f>STDEV(Calculations!D26:M26)</f>
        <v>7.0000000000000284E-2</v>
      </c>
    </row>
    <row r="26" spans="1:16">
      <c r="A26" s="128"/>
      <c r="B26" s="9" t="str">
        <f>IF('Gene Table'!D26="","",'Gene Table'!D26)</f>
        <v>NM_000059</v>
      </c>
      <c r="C26" s="5" t="s">
        <v>1765</v>
      </c>
      <c r="D26" s="8">
        <v>26.52</v>
      </c>
      <c r="E26" s="8">
        <v>26.68</v>
      </c>
      <c r="F26" s="8">
        <v>26.82</v>
      </c>
      <c r="G26" s="8"/>
      <c r="H26" s="8"/>
      <c r="I26" s="8"/>
      <c r="J26" s="8"/>
      <c r="K26" s="8"/>
      <c r="L26" s="8"/>
      <c r="M26" s="8"/>
      <c r="N26" s="25">
        <f>AVERAGE(Calculations!D27:M27)</f>
        <v>26.673333333333336</v>
      </c>
      <c r="O26" s="25">
        <f>STDEV(Calculations!D27:M27)</f>
        <v>0.15011106998930304</v>
      </c>
      <c r="P26" s="13"/>
    </row>
    <row r="27" spans="1:16" ht="12.75" customHeight="1">
      <c r="A27" s="128"/>
      <c r="B27" s="9" t="str">
        <f>IF('Gene Table'!D27="","",'Gene Table'!D27)</f>
        <v>NM_005037</v>
      </c>
      <c r="C27" s="5" t="s">
        <v>1766</v>
      </c>
      <c r="D27" s="8">
        <v>32.71</v>
      </c>
      <c r="E27" s="8">
        <v>34.81</v>
      </c>
      <c r="F27" s="8">
        <v>33.67</v>
      </c>
      <c r="G27" s="8"/>
      <c r="H27" s="8"/>
      <c r="I27" s="8"/>
      <c r="J27" s="8"/>
      <c r="K27" s="8"/>
      <c r="L27" s="8"/>
      <c r="M27" s="8"/>
      <c r="N27" s="25">
        <f>AVERAGE(Calculations!D28:M28)</f>
        <v>33.730000000000004</v>
      </c>
      <c r="O27" s="25">
        <f>STDEV(Calculations!D28:M28)</f>
        <v>1.0512849280759906</v>
      </c>
    </row>
    <row r="28" spans="1:16">
      <c r="A28" s="128"/>
      <c r="B28" s="9" t="str">
        <f>IF('Gene Table'!D28="","",'Gene Table'!D28)</f>
        <v>NM_006218</v>
      </c>
      <c r="C28" s="5" t="s">
        <v>1767</v>
      </c>
      <c r="D28" s="8">
        <v>24.47</v>
      </c>
      <c r="E28" s="8">
        <v>24.66</v>
      </c>
      <c r="F28" s="8">
        <v>24.67</v>
      </c>
      <c r="G28" s="8"/>
      <c r="H28" s="8"/>
      <c r="I28" s="8"/>
      <c r="J28" s="8"/>
      <c r="K28" s="8"/>
      <c r="L28" s="8"/>
      <c r="M28" s="8"/>
      <c r="N28" s="25">
        <f>AVERAGE(Calculations!D29:M29)</f>
        <v>24.599999999999998</v>
      </c>
      <c r="O28" s="25">
        <f>STDEV(Calculations!D29:M29)</f>
        <v>0.11269427669584767</v>
      </c>
      <c r="P28" s="13"/>
    </row>
    <row r="29" spans="1:16">
      <c r="A29" s="128"/>
      <c r="B29" s="9" t="str">
        <f>IF('Gene Table'!D29="","",'Gene Table'!D29)</f>
        <v>NM_000254</v>
      </c>
      <c r="C29" s="5" t="s">
        <v>1768</v>
      </c>
      <c r="D29" s="8">
        <v>27.93</v>
      </c>
      <c r="E29" s="8">
        <v>28.02</v>
      </c>
      <c r="F29" s="8">
        <v>28.01</v>
      </c>
      <c r="G29" s="8"/>
      <c r="H29" s="8"/>
      <c r="I29" s="8"/>
      <c r="J29" s="8"/>
      <c r="K29" s="8"/>
      <c r="L29" s="8"/>
      <c r="M29" s="8"/>
      <c r="N29" s="25">
        <f>AVERAGE(Calculations!D30:M30)</f>
        <v>27.986666666666668</v>
      </c>
      <c r="O29" s="25">
        <f>STDEV(Calculations!D30:M30)</f>
        <v>4.9328828623162867E-2</v>
      </c>
    </row>
    <row r="30" spans="1:16">
      <c r="A30" s="128"/>
      <c r="B30" s="9" t="str">
        <f>IF('Gene Table'!D30="","",'Gene Table'!D30)</f>
        <v>NM_000600</v>
      </c>
      <c r="C30" s="5" t="s">
        <v>1769</v>
      </c>
      <c r="D30" s="8">
        <v>25.76</v>
      </c>
      <c r="E30" s="8">
        <v>25.72</v>
      </c>
      <c r="F30" s="8">
        <v>25.8</v>
      </c>
      <c r="G30" s="8"/>
      <c r="H30" s="8"/>
      <c r="I30" s="8"/>
      <c r="J30" s="8"/>
      <c r="K30" s="8"/>
      <c r="L30" s="8"/>
      <c r="M30" s="8"/>
      <c r="N30" s="25">
        <f>AVERAGE(Calculations!D31:M31)</f>
        <v>25.76</v>
      </c>
      <c r="O30" s="25">
        <f>STDEV(Calculations!D31:M31)</f>
        <v>4.0000000000000924E-2</v>
      </c>
      <c r="P30" s="13"/>
    </row>
    <row r="31" spans="1:16">
      <c r="A31" s="128"/>
      <c r="B31" s="9" t="str">
        <f>IF('Gene Table'!D31="","",'Gene Table'!D31)</f>
        <v>NM_000618</v>
      </c>
      <c r="C31" s="5" t="s">
        <v>1770</v>
      </c>
      <c r="D31" s="8">
        <v>34.549999999999997</v>
      </c>
      <c r="E31" s="8">
        <v>33.54</v>
      </c>
      <c r="F31" s="8">
        <v>33.76</v>
      </c>
      <c r="G31" s="8"/>
      <c r="H31" s="8"/>
      <c r="I31" s="8"/>
      <c r="J31" s="8"/>
      <c r="K31" s="8"/>
      <c r="L31" s="8"/>
      <c r="M31" s="8"/>
      <c r="N31" s="25">
        <f>AVERAGE(Calculations!D32:M32)</f>
        <v>33.949999999999996</v>
      </c>
      <c r="O31" s="25">
        <f>STDEV(Calculations!D32:M32)</f>
        <v>0.53113086899570028</v>
      </c>
    </row>
    <row r="32" spans="1:16">
      <c r="A32" s="128"/>
      <c r="B32" s="9" t="str">
        <f>IF('Gene Table'!D32="","",'Gene Table'!D32)</f>
        <v>NM_202001</v>
      </c>
      <c r="C32" s="5" t="s">
        <v>1771</v>
      </c>
      <c r="D32" s="8">
        <v>33.270000000000003</v>
      </c>
      <c r="E32" s="8">
        <v>33.79</v>
      </c>
      <c r="F32" s="8">
        <v>34.479999999999997</v>
      </c>
      <c r="G32" s="8"/>
      <c r="H32" s="8"/>
      <c r="I32" s="8"/>
      <c r="J32" s="8"/>
      <c r="K32" s="8"/>
      <c r="L32" s="8"/>
      <c r="M32" s="8"/>
      <c r="N32" s="25">
        <f>AVERAGE(Calculations!D33:M33)</f>
        <v>33.846666666666664</v>
      </c>
      <c r="O32" s="25">
        <f>STDEV(Calculations!D33:M33)</f>
        <v>0.60698709486573243</v>
      </c>
      <c r="P32" s="13"/>
    </row>
    <row r="33" spans="1:16">
      <c r="A33" s="128"/>
      <c r="B33" s="9" t="str">
        <f>IF('Gene Table'!D33="","",'Gene Table'!D33)</f>
        <v>NM_000903</v>
      </c>
      <c r="C33" s="5" t="s">
        <v>1773</v>
      </c>
      <c r="D33" s="8">
        <v>28.69</v>
      </c>
      <c r="E33" s="8">
        <v>29.15</v>
      </c>
      <c r="F33" s="8">
        <v>28.92</v>
      </c>
      <c r="G33" s="8"/>
      <c r="H33" s="8"/>
      <c r="I33" s="8"/>
      <c r="J33" s="8"/>
      <c r="K33" s="8"/>
      <c r="L33" s="8"/>
      <c r="M33" s="8"/>
      <c r="N33" s="25">
        <f>AVERAGE(Calculations!D34:M34)</f>
        <v>28.92</v>
      </c>
      <c r="O33" s="25">
        <f>STDEV(Calculations!D34:M34)</f>
        <v>0.2299999999998015</v>
      </c>
    </row>
    <row r="34" spans="1:16">
      <c r="A34" s="128"/>
      <c r="B34" s="9" t="str">
        <f>IF('Gene Table'!D34="","",'Gene Table'!D34)</f>
        <v>NM_004628</v>
      </c>
      <c r="C34" s="5" t="s">
        <v>1774</v>
      </c>
      <c r="D34" s="8">
        <v>23.67</v>
      </c>
      <c r="E34" s="8">
        <v>23.71</v>
      </c>
      <c r="F34" s="8">
        <v>23.69</v>
      </c>
      <c r="G34" s="8"/>
      <c r="H34" s="8"/>
      <c r="I34" s="8"/>
      <c r="J34" s="8"/>
      <c r="K34" s="8"/>
      <c r="L34" s="8"/>
      <c r="M34" s="8"/>
      <c r="N34" s="25">
        <f>AVERAGE(Calculations!D35:M35)</f>
        <v>23.69</v>
      </c>
      <c r="O34" s="25">
        <f>STDEV(Calculations!D35:M35)</f>
        <v>1.9999999999999574E-2</v>
      </c>
      <c r="P34" s="13"/>
    </row>
    <row r="35" spans="1:16">
      <c r="A35" s="128"/>
      <c r="B35" s="9" t="str">
        <f>IF('Gene Table'!D35="","",'Gene Table'!D35)</f>
        <v>NM_001025366</v>
      </c>
      <c r="C35" s="5" t="s">
        <v>1775</v>
      </c>
      <c r="D35" s="8">
        <v>24.22</v>
      </c>
      <c r="E35" s="8">
        <v>24.38</v>
      </c>
      <c r="F35" s="8">
        <v>24.17</v>
      </c>
      <c r="G35" s="8"/>
      <c r="H35" s="8"/>
      <c r="I35" s="8"/>
      <c r="J35" s="8"/>
      <c r="K35" s="8"/>
      <c r="L35" s="8"/>
      <c r="M35" s="8"/>
      <c r="N35" s="25">
        <f>AVERAGE(Calculations!D36:M36)</f>
        <v>24.256666666666664</v>
      </c>
      <c r="O35" s="25">
        <f>STDEV(Calculations!D36:M36)</f>
        <v>0.10969655114602785</v>
      </c>
    </row>
    <row r="36" spans="1:16">
      <c r="A36" s="128"/>
      <c r="B36" s="9" t="str">
        <f>IF('Gene Table'!D36="","",'Gene Table'!D36)</f>
        <v>NM_002769</v>
      </c>
      <c r="C36" s="5" t="s">
        <v>1776</v>
      </c>
      <c r="D36" s="8">
        <v>24.37</v>
      </c>
      <c r="E36" s="8">
        <v>24.51</v>
      </c>
      <c r="F36" s="8">
        <v>24.51</v>
      </c>
      <c r="G36" s="8"/>
      <c r="H36" s="8"/>
      <c r="I36" s="8"/>
      <c r="J36" s="8"/>
      <c r="K36" s="8"/>
      <c r="L36" s="8"/>
      <c r="M36" s="8"/>
      <c r="N36" s="25">
        <f>AVERAGE(Calculations!D37:M37)</f>
        <v>24.463333333333335</v>
      </c>
      <c r="O36" s="25">
        <f>STDEV(Calculations!D37:M37)</f>
        <v>8.0829037686547936E-2</v>
      </c>
      <c r="P36" s="13"/>
    </row>
    <row r="37" spans="1:16">
      <c r="A37" s="128"/>
      <c r="B37" s="9" t="str">
        <f>IF('Gene Table'!D37="","",'Gene Table'!D37)</f>
        <v>NM_000927</v>
      </c>
      <c r="C37" s="5" t="s">
        <v>1777</v>
      </c>
      <c r="D37" s="8">
        <v>25.34</v>
      </c>
      <c r="E37" s="8">
        <v>25.5</v>
      </c>
      <c r="F37" s="8">
        <v>25.48</v>
      </c>
      <c r="G37" s="8"/>
      <c r="H37" s="8"/>
      <c r="I37" s="8"/>
      <c r="J37" s="8"/>
      <c r="K37" s="8"/>
      <c r="L37" s="8"/>
      <c r="M37" s="8"/>
      <c r="N37" s="25">
        <f>AVERAGE(Calculations!D38:M38)</f>
        <v>25.44</v>
      </c>
      <c r="O37" s="25">
        <f>STDEV(Calculations!D38:M38)</f>
        <v>8.7177978870813647E-2</v>
      </c>
    </row>
    <row r="38" spans="1:16">
      <c r="A38" s="128"/>
      <c r="B38" s="9" t="str">
        <f>IF('Gene Table'!D38="","",'Gene Table'!D38)</f>
        <v>NM_005359</v>
      </c>
      <c r="C38" s="5" t="s">
        <v>1778</v>
      </c>
      <c r="D38" s="8">
        <v>27.12</v>
      </c>
      <c r="E38" s="8">
        <v>27.15</v>
      </c>
      <c r="F38" s="8">
        <v>27.19</v>
      </c>
      <c r="G38" s="8"/>
      <c r="H38" s="8"/>
      <c r="I38" s="8"/>
      <c r="J38" s="8"/>
      <c r="K38" s="8"/>
      <c r="L38" s="8"/>
      <c r="M38" s="8"/>
      <c r="N38" s="25">
        <f>AVERAGE(Calculations!D39:M39)</f>
        <v>27.153333333333332</v>
      </c>
      <c r="O38" s="25">
        <f>STDEV(Calculations!D39:M39)</f>
        <v>3.5118845842842722E-2</v>
      </c>
      <c r="P38" s="13"/>
    </row>
    <row r="39" spans="1:16">
      <c r="A39" s="128"/>
      <c r="B39" s="9" t="str">
        <f>IF('Gene Table'!D39="","",'Gene Table'!D39)</f>
        <v>NM_000598</v>
      </c>
      <c r="C39" s="5" t="s">
        <v>1779</v>
      </c>
      <c r="D39" s="8">
        <v>24.08</v>
      </c>
      <c r="E39" s="8">
        <v>24.2</v>
      </c>
      <c r="F39" s="8">
        <v>24.22</v>
      </c>
      <c r="G39" s="8"/>
      <c r="H39" s="8"/>
      <c r="I39" s="8"/>
      <c r="J39" s="8"/>
      <c r="K39" s="8"/>
      <c r="L39" s="8"/>
      <c r="M39" s="8"/>
      <c r="N39" s="25">
        <f>AVERAGE(Calculations!D40:M40)</f>
        <v>24.166666666666668</v>
      </c>
      <c r="O39" s="25">
        <f>STDEV(Calculations!D40:M40)</f>
        <v>7.571877794400407E-2</v>
      </c>
    </row>
    <row r="40" spans="1:16">
      <c r="A40" s="128"/>
      <c r="B40" s="9" t="str">
        <f>IF('Gene Table'!D40="","",'Gene Table'!D40)</f>
        <v>NM_000875</v>
      </c>
      <c r="C40" s="5" t="s">
        <v>1780</v>
      </c>
      <c r="D40" s="8">
        <v>22.21</v>
      </c>
      <c r="E40" s="8">
        <v>22.35</v>
      </c>
      <c r="F40" s="8">
        <v>22.24</v>
      </c>
      <c r="G40" s="8"/>
      <c r="H40" s="8"/>
      <c r="I40" s="8"/>
      <c r="J40" s="8"/>
      <c r="K40" s="8"/>
      <c r="L40" s="8"/>
      <c r="M40" s="8"/>
      <c r="N40" s="25">
        <f>AVERAGE(Calculations!D41:M41)</f>
        <v>22.266666666666666</v>
      </c>
      <c r="O40" s="25">
        <f>STDEV(Calculations!D41:M41)</f>
        <v>7.3711147958320691E-2</v>
      </c>
      <c r="P40" s="13"/>
    </row>
    <row r="41" spans="1:16">
      <c r="A41" s="128"/>
      <c r="B41" s="9" t="str">
        <f>IF('Gene Table'!D41="","",'Gene Table'!D41)</f>
        <v>NM_005343</v>
      </c>
      <c r="C41" s="5" t="s">
        <v>1781</v>
      </c>
      <c r="D41" s="8">
        <v>29.92</v>
      </c>
      <c r="E41" s="8">
        <v>30.05</v>
      </c>
      <c r="F41" s="8">
        <v>29.95</v>
      </c>
      <c r="G41" s="8"/>
      <c r="H41" s="8"/>
      <c r="I41" s="8"/>
      <c r="J41" s="8"/>
      <c r="K41" s="8"/>
      <c r="L41" s="8"/>
      <c r="M41" s="8"/>
      <c r="N41" s="25">
        <f>AVERAGE(Calculations!D42:M42)</f>
        <v>29.973333333333333</v>
      </c>
      <c r="O41" s="25">
        <f>STDEV(Calculations!D42:M42)</f>
        <v>6.8068592855540302E-2</v>
      </c>
    </row>
    <row r="42" spans="1:16">
      <c r="A42" s="128"/>
      <c r="B42" s="9" t="str">
        <f>IF('Gene Table'!D42="","",'Gene Table'!D42)</f>
        <v>NM_001963</v>
      </c>
      <c r="C42" s="5" t="s">
        <v>1782</v>
      </c>
      <c r="D42" s="8">
        <v>25.18</v>
      </c>
      <c r="E42" s="8">
        <v>25.24</v>
      </c>
      <c r="F42" s="8">
        <v>25.23</v>
      </c>
      <c r="G42" s="8"/>
      <c r="H42" s="8"/>
      <c r="I42" s="8"/>
      <c r="J42" s="8"/>
      <c r="K42" s="8"/>
      <c r="L42" s="8"/>
      <c r="M42" s="8"/>
      <c r="N42" s="25">
        <f>AVERAGE(Calculations!D43:M43)</f>
        <v>25.216666666666669</v>
      </c>
      <c r="O42" s="25">
        <f>STDEV(Calculations!D43:M43)</f>
        <v>3.2145502536642868E-2</v>
      </c>
      <c r="P42" s="13"/>
    </row>
    <row r="43" spans="1:16">
      <c r="A43" s="128"/>
      <c r="B43" s="9" t="str">
        <f>IF('Gene Table'!D43="","",'Gene Table'!D43)</f>
        <v>NM_000773</v>
      </c>
      <c r="C43" s="5" t="s">
        <v>1783</v>
      </c>
      <c r="D43" s="8">
        <v>25.27</v>
      </c>
      <c r="E43" s="8">
        <v>25.39</v>
      </c>
      <c r="F43" s="8">
        <v>25.36</v>
      </c>
      <c r="G43" s="8"/>
      <c r="H43" s="8"/>
      <c r="I43" s="8"/>
      <c r="J43" s="8"/>
      <c r="K43" s="8"/>
      <c r="L43" s="8"/>
      <c r="M43" s="8"/>
      <c r="N43" s="25">
        <f>AVERAGE(Calculations!D44:M44)</f>
        <v>25.34</v>
      </c>
      <c r="O43" s="25">
        <f>STDEV(Calculations!D44:M44)</f>
        <v>6.2449979983984362E-2</v>
      </c>
    </row>
    <row r="44" spans="1:16">
      <c r="A44" s="128"/>
      <c r="B44" s="9" t="str">
        <f>IF('Gene Table'!D44="","",'Gene Table'!D44)</f>
        <v>NM_058195</v>
      </c>
      <c r="C44" s="5" t="s">
        <v>1784</v>
      </c>
      <c r="D44" s="8">
        <v>25.48</v>
      </c>
      <c r="E44" s="8">
        <v>25.62</v>
      </c>
      <c r="F44" s="8">
        <v>25.41</v>
      </c>
      <c r="G44" s="8"/>
      <c r="H44" s="8"/>
      <c r="I44" s="8"/>
      <c r="J44" s="8"/>
      <c r="K44" s="8"/>
      <c r="L44" s="8"/>
      <c r="M44" s="8"/>
      <c r="N44" s="25">
        <f>AVERAGE(Calculations!D45:M45)</f>
        <v>25.503333333333334</v>
      </c>
      <c r="O44" s="25">
        <f>STDEV(Calculations!D45:M45)</f>
        <v>0.1069267662156367</v>
      </c>
      <c r="P44" s="13"/>
    </row>
    <row r="45" spans="1:16">
      <c r="A45" s="128"/>
      <c r="B45" s="9" t="str">
        <f>IF('Gene Table'!D45="","",'Gene Table'!D45)</f>
        <v>NM_000662</v>
      </c>
      <c r="C45" s="5" t="s">
        <v>1785</v>
      </c>
      <c r="D45" s="8">
        <v>25.08</v>
      </c>
      <c r="E45" s="8">
        <v>25.09</v>
      </c>
      <c r="F45" s="8">
        <v>25.14</v>
      </c>
      <c r="G45" s="8"/>
      <c r="H45" s="8"/>
      <c r="I45" s="8"/>
      <c r="J45" s="8"/>
      <c r="K45" s="8"/>
      <c r="L45" s="8"/>
      <c r="M45" s="8"/>
      <c r="N45" s="25">
        <f>AVERAGE(Calculations!D46:M46)</f>
        <v>25.103333333333335</v>
      </c>
      <c r="O45" s="25">
        <f>STDEV(Calculations!D46:M46)</f>
        <v>3.2145502536644152E-2</v>
      </c>
    </row>
    <row r="46" spans="1:16">
      <c r="A46" s="128"/>
      <c r="B46" s="9" t="str">
        <f>IF('Gene Table'!D46="","",'Gene Table'!D46)</f>
        <v>NM_003977</v>
      </c>
      <c r="C46" s="5" t="s">
        <v>1786</v>
      </c>
      <c r="D46" s="8">
        <v>24</v>
      </c>
      <c r="E46" s="8">
        <v>24.03</v>
      </c>
      <c r="F46" s="8">
        <v>24.04</v>
      </c>
      <c r="G46" s="8"/>
      <c r="H46" s="8"/>
      <c r="I46" s="8"/>
      <c r="J46" s="8"/>
      <c r="K46" s="8"/>
      <c r="L46" s="8"/>
      <c r="M46" s="8"/>
      <c r="N46" s="25">
        <f>AVERAGE(Calculations!D47:M47)</f>
        <v>24.02333333333333</v>
      </c>
      <c r="O46" s="25">
        <f>STDEV(Calculations!D47:M47)</f>
        <v>2.0816659994661167E-2</v>
      </c>
      <c r="P46" s="13"/>
    </row>
    <row r="47" spans="1:16">
      <c r="A47" s="128"/>
      <c r="B47" s="9" t="str">
        <f>IF('Gene Table'!D47="","",'Gene Table'!D47)</f>
        <v>NM_005657</v>
      </c>
      <c r="C47" s="5" t="s">
        <v>1787</v>
      </c>
      <c r="D47" s="8">
        <v>24.53</v>
      </c>
      <c r="E47" s="8">
        <v>24.6</v>
      </c>
      <c r="F47" s="8">
        <v>24.49</v>
      </c>
      <c r="G47" s="8"/>
      <c r="H47" s="8"/>
      <c r="I47" s="8"/>
      <c r="J47" s="8"/>
      <c r="K47" s="8"/>
      <c r="L47" s="8"/>
      <c r="M47" s="8"/>
      <c r="N47" s="25">
        <f>AVERAGE(Calculations!D48:M48)</f>
        <v>24.540000000000003</v>
      </c>
      <c r="O47" s="25">
        <f>STDEV(Calculations!D48:M48)</f>
        <v>5.5677643628301583E-2</v>
      </c>
    </row>
    <row r="48" spans="1:16">
      <c r="A48" s="128"/>
      <c r="B48" s="9" t="str">
        <f>IF('Gene Table'!D48="","",'Gene Table'!D48)</f>
        <v>NM_002392</v>
      </c>
      <c r="C48" s="5" t="s">
        <v>1788</v>
      </c>
      <c r="D48" s="8">
        <v>23.24</v>
      </c>
      <c r="E48" s="8">
        <v>23.43</v>
      </c>
      <c r="F48" s="8">
        <v>23.33</v>
      </c>
      <c r="G48" s="8"/>
      <c r="H48" s="8"/>
      <c r="I48" s="8"/>
      <c r="J48" s="8"/>
      <c r="K48" s="8"/>
      <c r="L48" s="8"/>
      <c r="M48" s="8"/>
      <c r="N48" s="25">
        <f>AVERAGE(Calculations!D49:M49)</f>
        <v>23.333333333333332</v>
      </c>
      <c r="O48" s="25">
        <f>STDEV(Calculations!D49:M49)</f>
        <v>9.5043849529222332E-2</v>
      </c>
      <c r="P48" s="13"/>
    </row>
    <row r="49" spans="1:16">
      <c r="A49" s="128"/>
      <c r="B49" s="9" t="str">
        <f>IF('Gene Table'!D49="","",'Gene Table'!D49)</f>
        <v>NM_000639</v>
      </c>
      <c r="C49" s="5" t="s">
        <v>1789</v>
      </c>
      <c r="D49" s="8">
        <v>23.31</v>
      </c>
      <c r="E49" s="8">
        <v>23.59</v>
      </c>
      <c r="F49" s="8">
        <v>23.62</v>
      </c>
      <c r="G49" s="8"/>
      <c r="H49" s="8"/>
      <c r="I49" s="8"/>
      <c r="J49" s="8"/>
      <c r="K49" s="8"/>
      <c r="L49" s="8"/>
      <c r="M49" s="8"/>
      <c r="N49" s="25">
        <f>AVERAGE(Calculations!D50:M50)</f>
        <v>23.506666666666664</v>
      </c>
      <c r="O49" s="25">
        <f>STDEV(Calculations!D50:M50)</f>
        <v>0.17097758137635771</v>
      </c>
    </row>
    <row r="50" spans="1:16">
      <c r="A50" s="128"/>
      <c r="B50" s="9" t="str">
        <f>IF('Gene Table'!D50="","",'Gene Table'!D50)</f>
        <v>NM_000589</v>
      </c>
      <c r="C50" s="5" t="s">
        <v>1790</v>
      </c>
      <c r="D50" s="8">
        <v>26.2</v>
      </c>
      <c r="E50" s="8">
        <v>26.22</v>
      </c>
      <c r="F50" s="8">
        <v>26.15</v>
      </c>
      <c r="G50" s="8"/>
      <c r="H50" s="8"/>
      <c r="I50" s="8"/>
      <c r="J50" s="8"/>
      <c r="K50" s="8"/>
      <c r="L50" s="8"/>
      <c r="M50" s="8"/>
      <c r="N50" s="25">
        <f>AVERAGE(Calculations!D51:M51)</f>
        <v>26.189999999999998</v>
      </c>
      <c r="O50" s="25">
        <f>STDEV(Calculations!D51:M51)</f>
        <v>3.6055512754640105E-2</v>
      </c>
      <c r="P50" s="13"/>
    </row>
    <row r="51" spans="1:16" ht="12.75" customHeight="1">
      <c r="A51" s="128"/>
      <c r="B51" s="9" t="str">
        <f>IF('Gene Table'!D51="","",'Gene Table'!D51)</f>
        <v>NM_000612</v>
      </c>
      <c r="C51" s="5" t="s">
        <v>1791</v>
      </c>
      <c r="D51" s="8">
        <v>25.11</v>
      </c>
      <c r="E51" s="8">
        <v>25.27</v>
      </c>
      <c r="F51" s="8">
        <v>25.22</v>
      </c>
      <c r="G51" s="8"/>
      <c r="H51" s="8"/>
      <c r="I51" s="8"/>
      <c r="J51" s="8"/>
      <c r="K51" s="8"/>
      <c r="L51" s="8"/>
      <c r="M51" s="8"/>
      <c r="N51" s="25">
        <f>AVERAGE(Calculations!D52:M52)</f>
        <v>25.2</v>
      </c>
      <c r="O51" s="25">
        <f>STDEV(Calculations!D52:M52)</f>
        <v>8.1853527718724492E-2</v>
      </c>
    </row>
    <row r="52" spans="1:16">
      <c r="A52" s="128"/>
      <c r="B52" s="9" t="str">
        <f>IF('Gene Table'!D52="","",'Gene Table'!D52)</f>
        <v>NM_001641</v>
      </c>
      <c r="C52" s="5" t="s">
        <v>1792</v>
      </c>
      <c r="D52" s="8">
        <v>24.07</v>
      </c>
      <c r="E52" s="8">
        <v>24.15</v>
      </c>
      <c r="F52" s="8">
        <v>24.13</v>
      </c>
      <c r="G52" s="8"/>
      <c r="H52" s="8"/>
      <c r="I52" s="8"/>
      <c r="J52" s="8"/>
      <c r="K52" s="8"/>
      <c r="L52" s="8"/>
      <c r="M52" s="8"/>
      <c r="N52" s="25">
        <f>AVERAGE(Calculations!D53:M53)</f>
        <v>24.116666666666664</v>
      </c>
      <c r="O52" s="25">
        <f>STDEV(Calculations!D53:M53)</f>
        <v>4.1633319989321772E-2</v>
      </c>
      <c r="P52" s="13"/>
    </row>
    <row r="53" spans="1:16">
      <c r="A53" s="128"/>
      <c r="B53" s="9" t="str">
        <f>IF('Gene Table'!D53="","",'Gene Table'!D53)</f>
        <v>NM_000410</v>
      </c>
      <c r="C53" s="5" t="s">
        <v>1793</v>
      </c>
      <c r="D53" s="8">
        <v>27.61</v>
      </c>
      <c r="E53" s="8">
        <v>27.81</v>
      </c>
      <c r="F53" s="8">
        <v>27.71</v>
      </c>
      <c r="G53" s="8"/>
      <c r="H53" s="8"/>
      <c r="I53" s="8"/>
      <c r="J53" s="8"/>
      <c r="K53" s="8"/>
      <c r="L53" s="8"/>
      <c r="M53" s="8"/>
      <c r="N53" s="25">
        <f>AVERAGE(Calculations!D54:M54)</f>
        <v>27.709999999999997</v>
      </c>
      <c r="O53" s="25">
        <f>STDEV(Calculations!D54:M54)</f>
        <v>9.9999999999999645E-2</v>
      </c>
    </row>
    <row r="54" spans="1:16">
      <c r="A54" s="128"/>
      <c r="B54" s="9" t="str">
        <f>IF('Gene Table'!D54="","",'Gene Table'!D54)</f>
        <v>NM_000179</v>
      </c>
      <c r="C54" s="5" t="s">
        <v>1794</v>
      </c>
      <c r="D54" s="8">
        <v>26.2</v>
      </c>
      <c r="E54" s="8">
        <v>26.16</v>
      </c>
      <c r="F54" s="8">
        <v>26.18</v>
      </c>
      <c r="G54" s="8"/>
      <c r="H54" s="8"/>
      <c r="I54" s="8"/>
      <c r="J54" s="8"/>
      <c r="K54" s="8"/>
      <c r="L54" s="8"/>
      <c r="M54" s="8"/>
      <c r="N54" s="25">
        <f>AVERAGE(Calculations!D55:M55)</f>
        <v>26.179999999999996</v>
      </c>
      <c r="O54" s="25">
        <f>STDEV(Calculations!D55:M55)</f>
        <v>1.9999999999999574E-2</v>
      </c>
      <c r="P54" s="13"/>
    </row>
    <row r="55" spans="1:16">
      <c r="A55" s="128"/>
      <c r="B55" s="9" t="str">
        <f>IF('Gene Table'!D55="","",'Gene Table'!D55)</f>
        <v>NM_001020825</v>
      </c>
      <c r="C55" s="5" t="s">
        <v>1795</v>
      </c>
      <c r="D55" s="8">
        <v>24.42</v>
      </c>
      <c r="E55" s="8">
        <v>24.52</v>
      </c>
      <c r="F55" s="8">
        <v>24.53</v>
      </c>
      <c r="G55" s="8"/>
      <c r="H55" s="8"/>
      <c r="I55" s="8"/>
      <c r="J55" s="8"/>
      <c r="K55" s="8"/>
      <c r="L55" s="8"/>
      <c r="M55" s="8"/>
      <c r="N55" s="25">
        <f>AVERAGE(Calculations!D56:M56)</f>
        <v>24.49</v>
      </c>
      <c r="O55" s="25">
        <f>STDEV(Calculations!D56:M56)</f>
        <v>6.0827625302981483E-2</v>
      </c>
    </row>
    <row r="56" spans="1:16">
      <c r="A56" s="128"/>
      <c r="B56" s="9" t="str">
        <f>IF('Gene Table'!D56="","",'Gene Table'!D56)</f>
        <v>NM_000120</v>
      </c>
      <c r="C56" s="5" t="s">
        <v>1796</v>
      </c>
      <c r="D56" s="8">
        <v>25.4</v>
      </c>
      <c r="E56" s="8">
        <v>25.71</v>
      </c>
      <c r="F56" s="8">
        <v>25.68</v>
      </c>
      <c r="G56" s="8"/>
      <c r="H56" s="8"/>
      <c r="I56" s="8"/>
      <c r="J56" s="8"/>
      <c r="K56" s="8"/>
      <c r="L56" s="8"/>
      <c r="M56" s="8"/>
      <c r="N56" s="25">
        <f>AVERAGE(Calculations!D57:M57)</f>
        <v>25.596666666666664</v>
      </c>
      <c r="O56" s="25">
        <f>STDEV(Calculations!D57:M57)</f>
        <v>0.17097758137669017</v>
      </c>
      <c r="P56" s="13"/>
    </row>
    <row r="57" spans="1:16">
      <c r="A57" s="128"/>
      <c r="B57" s="9" t="str">
        <f>IF('Gene Table'!D57="","",'Gene Table'!D57)</f>
        <v>NM_000103</v>
      </c>
      <c r="C57" s="5" t="s">
        <v>1797</v>
      </c>
      <c r="D57" s="8">
        <v>23.13</v>
      </c>
      <c r="E57" s="8">
        <v>23.61</v>
      </c>
      <c r="F57" s="8">
        <v>23.51</v>
      </c>
      <c r="G57" s="8"/>
      <c r="H57" s="8"/>
      <c r="I57" s="8"/>
      <c r="J57" s="8"/>
      <c r="K57" s="8"/>
      <c r="L57" s="8"/>
      <c r="M57" s="8"/>
      <c r="N57" s="25">
        <f>AVERAGE(Calculations!D58:M58)</f>
        <v>23.416666666666668</v>
      </c>
      <c r="O57" s="25">
        <f>STDEV(Calculations!D58:M58)</f>
        <v>0.25324559884313091</v>
      </c>
    </row>
    <row r="58" spans="1:16">
      <c r="A58" s="128"/>
      <c r="B58" s="9" t="str">
        <f>IF('Gene Table'!D58="","",'Gene Table'!D58)</f>
        <v>NM_000106</v>
      </c>
      <c r="C58" s="5" t="s">
        <v>1798</v>
      </c>
      <c r="D58" s="8">
        <v>27.49</v>
      </c>
      <c r="E58" s="8">
        <v>27.46</v>
      </c>
      <c r="F58" s="8">
        <v>27.69</v>
      </c>
      <c r="G58" s="8"/>
      <c r="H58" s="8"/>
      <c r="I58" s="8"/>
      <c r="J58" s="8"/>
      <c r="K58" s="8"/>
      <c r="L58" s="8"/>
      <c r="M58" s="8"/>
      <c r="N58" s="25">
        <f>AVERAGE(Calculations!D59:M59)</f>
        <v>27.546666666666667</v>
      </c>
      <c r="O58" s="25">
        <f>STDEV(Calculations!D59:M59)</f>
        <v>0.12503332889007449</v>
      </c>
      <c r="P58" s="13"/>
    </row>
    <row r="59" spans="1:16">
      <c r="A59" s="128"/>
      <c r="B59" s="9" t="str">
        <f>IF('Gene Table'!D59="","",'Gene Table'!D59)</f>
        <v>NM_000745</v>
      </c>
      <c r="C59" s="5" t="s">
        <v>1799</v>
      </c>
      <c r="D59" s="8">
        <v>27.79</v>
      </c>
      <c r="E59" s="8">
        <v>28.01</v>
      </c>
      <c r="F59" s="8">
        <v>28.08</v>
      </c>
      <c r="G59" s="8"/>
      <c r="H59" s="8"/>
      <c r="I59" s="8"/>
      <c r="J59" s="8"/>
      <c r="K59" s="8"/>
      <c r="L59" s="8"/>
      <c r="M59" s="8"/>
      <c r="N59" s="25">
        <f>AVERAGE(Calculations!D60:M60)</f>
        <v>27.959999999999997</v>
      </c>
      <c r="O59" s="25">
        <f>STDEV(Calculations!D60:M60)</f>
        <v>0.15132745950421561</v>
      </c>
    </row>
    <row r="60" spans="1:16">
      <c r="A60" s="128"/>
      <c r="B60" s="9" t="str">
        <f>IF('Gene Table'!D60="","",'Gene Table'!D60)</f>
        <v>NM_033338</v>
      </c>
      <c r="C60" s="5" t="s">
        <v>1800</v>
      </c>
      <c r="D60" s="8">
        <v>27.91</v>
      </c>
      <c r="E60" s="8">
        <v>28.11</v>
      </c>
      <c r="F60" s="8">
        <v>28.14</v>
      </c>
      <c r="G60" s="8"/>
      <c r="H60" s="8"/>
      <c r="I60" s="8"/>
      <c r="J60" s="8"/>
      <c r="K60" s="8"/>
      <c r="L60" s="8"/>
      <c r="M60" s="8"/>
      <c r="N60" s="25">
        <f>AVERAGE(Calculations!D61:M61)</f>
        <v>28.053333333333331</v>
      </c>
      <c r="O60" s="25">
        <f>STDEV(Calculations!D61:M61)</f>
        <v>0.12503332889007365</v>
      </c>
      <c r="P60" s="13"/>
    </row>
    <row r="61" spans="1:16">
      <c r="A61" s="128"/>
      <c r="B61" s="9" t="str">
        <f>IF('Gene Table'!D61="","",'Gene Table'!D61)</f>
        <v>NM_001226</v>
      </c>
      <c r="C61" s="5" t="s">
        <v>1801</v>
      </c>
      <c r="D61" s="8">
        <v>25.47</v>
      </c>
      <c r="E61" s="8">
        <v>25.6</v>
      </c>
      <c r="F61" s="8">
        <v>25.57</v>
      </c>
      <c r="G61" s="8"/>
      <c r="H61" s="8"/>
      <c r="I61" s="8"/>
      <c r="J61" s="8"/>
      <c r="K61" s="8"/>
      <c r="L61" s="8"/>
      <c r="M61" s="8"/>
      <c r="N61" s="25">
        <f>AVERAGE(Calculations!D62:M62)</f>
        <v>25.546666666666667</v>
      </c>
      <c r="O61" s="25">
        <f>STDEV(Calculations!D62:M62)</f>
        <v>6.8068592855541704E-2</v>
      </c>
    </row>
    <row r="62" spans="1:16">
      <c r="A62" s="128"/>
      <c r="B62" s="9" t="str">
        <f>IF('Gene Table'!D62="","",'Gene Table'!D62)</f>
        <v>NM_004346</v>
      </c>
      <c r="C62" s="5" t="s">
        <v>1802</v>
      </c>
      <c r="D62" s="8">
        <v>25.29</v>
      </c>
      <c r="E62" s="8">
        <v>25.41</v>
      </c>
      <c r="F62" s="8">
        <v>25.39</v>
      </c>
      <c r="G62" s="8"/>
      <c r="H62" s="8"/>
      <c r="I62" s="8"/>
      <c r="J62" s="8"/>
      <c r="K62" s="8"/>
      <c r="L62" s="8"/>
      <c r="M62" s="8"/>
      <c r="N62" s="25">
        <f>AVERAGE(Calculations!D63:M63)</f>
        <v>25.363333333333333</v>
      </c>
      <c r="O62" s="25">
        <f>STDEV(Calculations!D63:M63)</f>
        <v>6.4291005073287028E-2</v>
      </c>
      <c r="P62" s="13"/>
    </row>
    <row r="63" spans="1:16">
      <c r="A63" s="128"/>
      <c r="B63" s="9" t="str">
        <f>IF('Gene Table'!D63="","",'Gene Table'!D63)</f>
        <v>NM_005431</v>
      </c>
      <c r="C63" s="5" t="s">
        <v>1803</v>
      </c>
      <c r="D63" s="8">
        <v>25.6</v>
      </c>
      <c r="E63" s="8">
        <v>25.73</v>
      </c>
      <c r="F63" s="8">
        <v>25.69</v>
      </c>
      <c r="G63" s="8"/>
      <c r="H63" s="8"/>
      <c r="I63" s="8"/>
      <c r="J63" s="8"/>
      <c r="K63" s="8"/>
      <c r="L63" s="8"/>
      <c r="M63" s="8"/>
      <c r="N63" s="25">
        <f>AVERAGE(Calculations!D64:M64)</f>
        <v>25.673333333333332</v>
      </c>
      <c r="O63" s="25">
        <f>STDEV(Calculations!D64:M64)</f>
        <v>6.6583281184793494E-2</v>
      </c>
    </row>
    <row r="64" spans="1:16">
      <c r="A64" s="128"/>
      <c r="B64" s="9" t="str">
        <f>IF('Gene Table'!D64="","",'Gene Table'!D64)</f>
        <v>NM_000455</v>
      </c>
      <c r="C64" s="5" t="s">
        <v>1804</v>
      </c>
      <c r="D64" s="8">
        <v>22.91</v>
      </c>
      <c r="E64" s="8">
        <v>23.04</v>
      </c>
      <c r="F64" s="8">
        <v>23.02</v>
      </c>
      <c r="G64" s="8"/>
      <c r="H64" s="8"/>
      <c r="I64" s="8"/>
      <c r="J64" s="8"/>
      <c r="K64" s="8"/>
      <c r="L64" s="8"/>
      <c r="M64" s="8"/>
      <c r="N64" s="25">
        <f>AVERAGE(Calculations!D65:M65)</f>
        <v>22.99</v>
      </c>
      <c r="O64" s="25">
        <f>STDEV(Calculations!D65:M65)</f>
        <v>6.9999999999999521E-2</v>
      </c>
      <c r="P64" s="13"/>
    </row>
    <row r="65" spans="1:16">
      <c r="A65" s="128"/>
      <c r="B65" s="9" t="str">
        <f>IF('Gene Table'!D65="","",'Gene Table'!D65)</f>
        <v>NM_053056</v>
      </c>
      <c r="C65" s="5" t="s">
        <v>1805</v>
      </c>
      <c r="D65" s="8">
        <v>24.4</v>
      </c>
      <c r="E65" s="8">
        <v>24.56</v>
      </c>
      <c r="F65" s="8">
        <v>24.47</v>
      </c>
      <c r="G65" s="8"/>
      <c r="H65" s="8"/>
      <c r="I65" s="8"/>
      <c r="J65" s="8"/>
      <c r="K65" s="8"/>
      <c r="L65" s="8"/>
      <c r="M65" s="8"/>
      <c r="N65" s="25">
        <f>AVERAGE(Calculations!D66:M66)</f>
        <v>24.476666666666663</v>
      </c>
      <c r="O65" s="25">
        <f>STDEV(Calculations!D66:M66)</f>
        <v>8.0208062770106503E-2</v>
      </c>
    </row>
    <row r="66" spans="1:16">
      <c r="A66" s="128"/>
      <c r="B66" s="9" t="str">
        <f>IF('Gene Table'!D66="","",'Gene Table'!D66)</f>
        <v>NM_000962</v>
      </c>
      <c r="C66" s="5" t="s">
        <v>1806</v>
      </c>
      <c r="D66" s="8">
        <v>32.89</v>
      </c>
      <c r="E66" s="8">
        <v>32.67</v>
      </c>
      <c r="F66" s="8">
        <v>32.79</v>
      </c>
      <c r="G66" s="8"/>
      <c r="H66" s="8"/>
      <c r="I66" s="8"/>
      <c r="J66" s="8"/>
      <c r="K66" s="8"/>
      <c r="L66" s="8"/>
      <c r="M66" s="8"/>
      <c r="N66" s="25">
        <f>AVERAGE(Calculations!D67:M67)</f>
        <v>32.783333333333331</v>
      </c>
      <c r="O66" s="25">
        <f>STDEV(Calculations!D67:M67)</f>
        <v>0.11015141094572141</v>
      </c>
      <c r="P66" s="13"/>
    </row>
    <row r="67" spans="1:16">
      <c r="A67" s="128"/>
      <c r="B67" s="9" t="str">
        <f>IF('Gene Table'!D67="","",'Gene Table'!D67)</f>
        <v>NM_000314</v>
      </c>
      <c r="C67" s="5" t="s">
        <v>1807</v>
      </c>
      <c r="D67" s="8">
        <v>24.45</v>
      </c>
      <c r="E67" s="8">
        <v>24.71</v>
      </c>
      <c r="F67" s="8">
        <v>24.57</v>
      </c>
      <c r="G67" s="8"/>
      <c r="H67" s="8"/>
      <c r="I67" s="8"/>
      <c r="J67" s="8"/>
      <c r="K67" s="8"/>
      <c r="L67" s="8"/>
      <c r="M67" s="8"/>
      <c r="N67" s="25">
        <f>AVERAGE(Calculations!D68:M68)</f>
        <v>24.576666666666664</v>
      </c>
      <c r="O67" s="25">
        <f>STDEV(Calculations!D68:M68)</f>
        <v>0.130128141972955</v>
      </c>
    </row>
    <row r="68" spans="1:16">
      <c r="A68" s="128"/>
      <c r="B68" s="9" t="str">
        <f>IF('Gene Table'!D68="","",'Gene Table'!D68)</f>
        <v>NM_002770</v>
      </c>
      <c r="C68" s="5" t="s">
        <v>1808</v>
      </c>
      <c r="D68" s="8">
        <v>24.1</v>
      </c>
      <c r="E68" s="8">
        <v>24.14</v>
      </c>
      <c r="F68" s="8">
        <v>24.13</v>
      </c>
      <c r="G68" s="8"/>
      <c r="H68" s="8"/>
      <c r="I68" s="8"/>
      <c r="J68" s="8"/>
      <c r="K68" s="8"/>
      <c r="L68" s="8"/>
      <c r="M68" s="8"/>
      <c r="N68" s="25">
        <f>AVERAGE(Calculations!D69:M69)</f>
        <v>24.123333333333335</v>
      </c>
      <c r="O68" s="25">
        <f>STDEV(Calculations!D69:M69)</f>
        <v>2.0816659994660598E-2</v>
      </c>
      <c r="P68" s="13"/>
    </row>
    <row r="69" spans="1:16">
      <c r="A69" s="128"/>
      <c r="B69" s="9" t="str">
        <f>IF('Gene Table'!D69="","",'Gene Table'!D69)</f>
        <v>NM_002539</v>
      </c>
      <c r="C69" s="5" t="s">
        <v>1809</v>
      </c>
      <c r="D69" s="8">
        <v>24.51</v>
      </c>
      <c r="E69" s="8">
        <v>25.01</v>
      </c>
      <c r="F69" s="8">
        <v>24.87</v>
      </c>
      <c r="G69" s="8"/>
      <c r="H69" s="8"/>
      <c r="I69" s="8"/>
      <c r="J69" s="8"/>
      <c r="K69" s="8"/>
      <c r="L69" s="8"/>
      <c r="M69" s="8"/>
      <c r="N69" s="25">
        <f>AVERAGE(Calculations!D70:M70)</f>
        <v>24.796666666666667</v>
      </c>
      <c r="O69" s="25">
        <f>STDEV(Calculations!D70:M70)</f>
        <v>0.2579405616288023</v>
      </c>
    </row>
    <row r="70" spans="1:16">
      <c r="A70" s="128"/>
      <c r="B70" s="9" t="str">
        <f>IF('Gene Table'!D70="","",'Gene Table'!D70)</f>
        <v>NM_002524</v>
      </c>
      <c r="C70" s="5" t="s">
        <v>1813</v>
      </c>
      <c r="D70" s="8">
        <v>31.07</v>
      </c>
      <c r="E70" s="8">
        <v>31.36</v>
      </c>
      <c r="F70" s="8">
        <v>31.08</v>
      </c>
      <c r="G70" s="8"/>
      <c r="H70" s="8"/>
      <c r="I70" s="8"/>
      <c r="J70" s="8"/>
      <c r="K70" s="8"/>
      <c r="L70" s="8"/>
      <c r="M70" s="8"/>
      <c r="N70" s="25">
        <f>AVERAGE(Calculations!D71:M71)</f>
        <v>31.169999999999998</v>
      </c>
      <c r="O70" s="25">
        <f>STDEV(Calculations!D71:M71)</f>
        <v>0.16462077633154332</v>
      </c>
      <c r="P70" s="13"/>
    </row>
    <row r="71" spans="1:16">
      <c r="A71" s="128"/>
      <c r="B71" s="9" t="str">
        <f>IF('Gene Table'!D71="","",'Gene Table'!D71)</f>
        <v>NM_000625</v>
      </c>
      <c r="C71" s="5" t="s">
        <v>1814</v>
      </c>
      <c r="D71" s="8">
        <v>26.79</v>
      </c>
      <c r="E71" s="8">
        <v>26.72</v>
      </c>
      <c r="F71" s="8">
        <v>26.8</v>
      </c>
      <c r="G71" s="8"/>
      <c r="H71" s="8"/>
      <c r="I71" s="8"/>
      <c r="J71" s="8"/>
      <c r="K71" s="8"/>
      <c r="L71" s="8"/>
      <c r="M71" s="8"/>
      <c r="N71" s="25">
        <f>AVERAGE(Calculations!D72:M72)</f>
        <v>26.77</v>
      </c>
      <c r="O71" s="25">
        <f>STDEV(Calculations!D72:M72)</f>
        <v>4.3588989435407434E-2</v>
      </c>
    </row>
    <row r="72" spans="1:16">
      <c r="A72" s="128"/>
      <c r="B72" s="9" t="str">
        <f>IF('Gene Table'!D72="","",'Gene Table'!D72)</f>
        <v>NM_002439</v>
      </c>
      <c r="C72" s="5" t="s">
        <v>1815</v>
      </c>
      <c r="D72" s="8">
        <v>28.92</v>
      </c>
      <c r="E72" s="8">
        <v>29.03</v>
      </c>
      <c r="F72" s="8">
        <v>28.99</v>
      </c>
      <c r="G72" s="8"/>
      <c r="H72" s="8"/>
      <c r="I72" s="8"/>
      <c r="J72" s="8"/>
      <c r="K72" s="8"/>
      <c r="L72" s="8"/>
      <c r="M72" s="8"/>
      <c r="N72" s="25">
        <f>AVERAGE(Calculations!D73:M73)</f>
        <v>28.98</v>
      </c>
      <c r="O72" s="25">
        <f>STDEV(Calculations!D73:M73)</f>
        <v>5.5677643628299675E-2</v>
      </c>
      <c r="P72" s="13"/>
    </row>
    <row r="73" spans="1:16">
      <c r="A73" s="128"/>
      <c r="B73" s="9" t="str">
        <f>IF('Gene Table'!D73="","",'Gene Table'!D73)</f>
        <v>NM_002303</v>
      </c>
      <c r="C73" s="5" t="s">
        <v>1816</v>
      </c>
      <c r="D73" s="8">
        <v>31.31</v>
      </c>
      <c r="E73" s="8">
        <v>31.1</v>
      </c>
      <c r="F73" s="8">
        <v>31.41</v>
      </c>
      <c r="G73" s="8"/>
      <c r="H73" s="8"/>
      <c r="I73" s="8"/>
      <c r="J73" s="8"/>
      <c r="K73" s="8"/>
      <c r="L73" s="8"/>
      <c r="M73" s="8"/>
      <c r="N73" s="25">
        <f>AVERAGE(Calculations!D74:M74)</f>
        <v>31.27333333333333</v>
      </c>
      <c r="O73" s="25">
        <f>STDEV(Calculations!D74:M74)</f>
        <v>0.15821925715074339</v>
      </c>
    </row>
    <row r="74" spans="1:16">
      <c r="A74" s="128"/>
      <c r="B74" s="9" t="str">
        <f>IF('Gene Table'!D74="","",'Gene Table'!D74)</f>
        <v>NM_000044</v>
      </c>
      <c r="C74" s="5" t="s">
        <v>1817</v>
      </c>
      <c r="D74" s="8">
        <v>24.06</v>
      </c>
      <c r="E74" s="8">
        <v>24.15</v>
      </c>
      <c r="F74" s="8">
        <v>24.13</v>
      </c>
      <c r="G74" s="8"/>
      <c r="H74" s="8"/>
      <c r="I74" s="8"/>
      <c r="J74" s="8"/>
      <c r="K74" s="8"/>
      <c r="L74" s="8"/>
      <c r="M74" s="8"/>
      <c r="N74" s="25">
        <f>AVERAGE(Calculations!D75:M75)</f>
        <v>24.11333333333333</v>
      </c>
      <c r="O74" s="25">
        <f>STDEV(Calculations!D75:M75)</f>
        <v>4.725815626252608E-2</v>
      </c>
      <c r="P74" s="13"/>
    </row>
    <row r="75" spans="1:16" ht="12.75" customHeight="1">
      <c r="A75" s="128"/>
      <c r="B75" s="9" t="str">
        <f>IF('Gene Table'!D75="","",'Gene Table'!D75)</f>
        <v>NM_000418</v>
      </c>
      <c r="C75" s="5" t="s">
        <v>1818</v>
      </c>
      <c r="D75" s="8">
        <v>24.81</v>
      </c>
      <c r="E75" s="8">
        <v>24.99</v>
      </c>
      <c r="F75" s="8">
        <v>25</v>
      </c>
      <c r="G75" s="8"/>
      <c r="H75" s="8"/>
      <c r="I75" s="8"/>
      <c r="J75" s="8"/>
      <c r="K75" s="8"/>
      <c r="L75" s="8"/>
      <c r="M75" s="8"/>
      <c r="N75" s="25">
        <f>AVERAGE(Calculations!D76:M76)</f>
        <v>24.933333333333334</v>
      </c>
      <c r="O75" s="25">
        <f>STDEV(Calculations!D76:M76)</f>
        <v>0.1069267662156366</v>
      </c>
    </row>
    <row r="76" spans="1:16">
      <c r="A76" s="128"/>
      <c r="B76" s="9" t="str">
        <f>IF('Gene Table'!D76="","",'Gene Table'!D76)</f>
        <v>NM_000041</v>
      </c>
      <c r="C76" s="5" t="s">
        <v>1819</v>
      </c>
      <c r="D76" s="8">
        <v>23.11</v>
      </c>
      <c r="E76" s="8">
        <v>23.21</v>
      </c>
      <c r="F76" s="8">
        <v>23.14</v>
      </c>
      <c r="G76" s="8"/>
      <c r="H76" s="8"/>
      <c r="I76" s="8"/>
      <c r="J76" s="8"/>
      <c r="K76" s="8"/>
      <c r="L76" s="8"/>
      <c r="M76" s="8"/>
      <c r="N76" s="25">
        <f>AVERAGE(Calculations!D77:M77)</f>
        <v>23.153333333333336</v>
      </c>
      <c r="O76" s="25">
        <f>STDEV(Calculations!D77:M77)</f>
        <v>5.1316014394469478E-2</v>
      </c>
      <c r="P76" s="13"/>
    </row>
    <row r="77" spans="1:16">
      <c r="A77" s="128"/>
      <c r="B77" s="9" t="str">
        <f>IF('Gene Table'!D77="","",'Gene Table'!D77)</f>
        <v>NM_002075</v>
      </c>
      <c r="C77" s="5" t="s">
        <v>1820</v>
      </c>
      <c r="D77" s="8">
        <v>21.31</v>
      </c>
      <c r="E77" s="8">
        <v>21.41</v>
      </c>
      <c r="F77" s="8">
        <v>21.37</v>
      </c>
      <c r="G77" s="8"/>
      <c r="H77" s="8"/>
      <c r="I77" s="8"/>
      <c r="J77" s="8"/>
      <c r="K77" s="8"/>
      <c r="L77" s="8"/>
      <c r="M77" s="8"/>
      <c r="N77" s="25">
        <f>AVERAGE(Calculations!D78:M78)</f>
        <v>21.363333333333333</v>
      </c>
      <c r="O77" s="25">
        <f>STDEV(Calculations!D78:M78)</f>
        <v>5.033222956847247E-2</v>
      </c>
    </row>
    <row r="78" spans="1:16">
      <c r="A78" s="128"/>
      <c r="B78" s="9" t="str">
        <f>IF('Gene Table'!D78="","",'Gene Table'!D78)</f>
        <v>NM_000516</v>
      </c>
      <c r="C78" s="5" t="s">
        <v>1821</v>
      </c>
      <c r="D78" s="8">
        <v>34.1</v>
      </c>
      <c r="E78" s="8">
        <v>34.270000000000003</v>
      </c>
      <c r="F78" s="8">
        <v>34.25</v>
      </c>
      <c r="G78" s="8"/>
      <c r="H78" s="8"/>
      <c r="I78" s="8"/>
      <c r="J78" s="8"/>
      <c r="K78" s="8"/>
      <c r="L78" s="8"/>
      <c r="M78" s="8"/>
      <c r="N78" s="25">
        <f>AVERAGE(Calculations!D79:M79)</f>
        <v>34.206666666666671</v>
      </c>
      <c r="O78" s="25">
        <f>STDEV(Calculations!D79:M79)</f>
        <v>9.2915732431775949E-2</v>
      </c>
      <c r="P78" s="13"/>
    </row>
    <row r="79" spans="1:16">
      <c r="A79" s="128"/>
      <c r="B79" s="9" t="str">
        <f>IF('Gene Table'!D79="","",'Gene Table'!D79)</f>
        <v>NM_000515</v>
      </c>
      <c r="C79" s="5" t="s">
        <v>1822</v>
      </c>
      <c r="D79" s="8">
        <v>30.14</v>
      </c>
      <c r="E79" s="8">
        <v>29.97</v>
      </c>
      <c r="F79" s="8">
        <v>30.07</v>
      </c>
      <c r="G79" s="8"/>
      <c r="H79" s="8"/>
      <c r="I79" s="8"/>
      <c r="J79" s="8"/>
      <c r="K79" s="8"/>
      <c r="L79" s="8"/>
      <c r="M79" s="8"/>
      <c r="N79" s="25">
        <f>AVERAGE(Calculations!D80:M80)</f>
        <v>30.060000000000002</v>
      </c>
      <c r="O79" s="25">
        <f>STDEV(Calculations!D80:M80)</f>
        <v>8.5440037453176187E-2</v>
      </c>
    </row>
    <row r="80" spans="1:16">
      <c r="A80" s="128"/>
      <c r="B80" s="9" t="str">
        <f>IF('Gene Table'!D80="","",'Gene Table'!D80)</f>
        <v>NM_000690</v>
      </c>
      <c r="C80" s="5" t="s">
        <v>1823</v>
      </c>
      <c r="D80" s="8">
        <v>25.61</v>
      </c>
      <c r="E80" s="8">
        <v>25.83</v>
      </c>
      <c r="F80" s="8">
        <v>25.95</v>
      </c>
      <c r="G80" s="8"/>
      <c r="H80" s="8"/>
      <c r="I80" s="8"/>
      <c r="J80" s="8"/>
      <c r="K80" s="8"/>
      <c r="L80" s="8"/>
      <c r="M80" s="8"/>
      <c r="N80" s="25">
        <f>AVERAGE(Calculations!D81:M81)</f>
        <v>25.796666666666667</v>
      </c>
      <c r="O80" s="25">
        <f>STDEV(Calculations!D81:M81)</f>
        <v>0.17243356208459973</v>
      </c>
      <c r="P80" s="13"/>
    </row>
    <row r="81" spans="1:16">
      <c r="A81" s="128"/>
      <c r="B81" s="9" t="str">
        <f>IF('Gene Table'!D81="","",'Gene Table'!D81)</f>
        <v>NM_001014431</v>
      </c>
      <c r="C81" s="5" t="s">
        <v>1824</v>
      </c>
      <c r="D81" s="8">
        <v>28.19</v>
      </c>
      <c r="E81" s="8">
        <v>28.55</v>
      </c>
      <c r="F81" s="8">
        <v>28.42</v>
      </c>
      <c r="G81" s="8"/>
      <c r="H81" s="8"/>
      <c r="I81" s="8"/>
      <c r="J81" s="8"/>
      <c r="K81" s="8"/>
      <c r="L81" s="8"/>
      <c r="M81" s="8"/>
      <c r="N81" s="25">
        <f>AVERAGE(Calculations!D82:M82)</f>
        <v>28.386666666666667</v>
      </c>
      <c r="O81" s="25">
        <f>STDEV(Calculations!D82:M82)</f>
        <v>0.18230011885228023</v>
      </c>
    </row>
    <row r="82" spans="1:16">
      <c r="A82" s="128"/>
      <c r="B82" s="9" t="str">
        <f>IF('Gene Table'!D82="","",'Gene Table'!D82)</f>
        <v>NM_000795</v>
      </c>
      <c r="C82" s="5" t="s">
        <v>1825</v>
      </c>
      <c r="D82" s="8">
        <v>28.37</v>
      </c>
      <c r="E82" s="8">
        <v>28.82</v>
      </c>
      <c r="F82" s="8">
        <v>28.78</v>
      </c>
      <c r="G82" s="8"/>
      <c r="H82" s="8"/>
      <c r="I82" s="8"/>
      <c r="J82" s="8"/>
      <c r="K82" s="8"/>
      <c r="L82" s="8"/>
      <c r="M82" s="8"/>
      <c r="N82" s="25">
        <f>AVERAGE(Calculations!D83:M83)</f>
        <v>28.656666666666666</v>
      </c>
      <c r="O82" s="25">
        <f>STDEV(Calculations!D83:M83)</f>
        <v>0.24906491790971824</v>
      </c>
      <c r="P82" s="13"/>
    </row>
    <row r="83" spans="1:16">
      <c r="A83" s="128"/>
      <c r="B83" s="9" t="str">
        <f>IF('Gene Table'!D83="","",'Gene Table'!D83)</f>
        <v>NM_000102</v>
      </c>
      <c r="C83" s="5" t="s">
        <v>1826</v>
      </c>
      <c r="D83" s="8">
        <v>24.71</v>
      </c>
      <c r="E83" s="8">
        <v>24.35</v>
      </c>
      <c r="F83" s="8">
        <v>24.44</v>
      </c>
      <c r="G83" s="8"/>
      <c r="H83" s="8"/>
      <c r="I83" s="8"/>
      <c r="J83" s="8"/>
      <c r="K83" s="8"/>
      <c r="L83" s="8"/>
      <c r="M83" s="8"/>
      <c r="N83" s="25">
        <f>AVERAGE(Calculations!D84:M84)</f>
        <v>24.5</v>
      </c>
      <c r="O83" s="25">
        <f>STDEV(Calculations!D84:M84)</f>
        <v>0.18734993995210342</v>
      </c>
    </row>
    <row r="84" spans="1:16">
      <c r="A84" s="128"/>
      <c r="B84" s="9" t="str">
        <f>IF('Gene Table'!D84="","",'Gene Table'!D84)</f>
        <v>NM_000771</v>
      </c>
      <c r="C84" s="5" t="s">
        <v>1827</v>
      </c>
      <c r="D84" s="8">
        <v>30.12</v>
      </c>
      <c r="E84" s="8">
        <v>30.24</v>
      </c>
      <c r="F84" s="8">
        <v>30.1</v>
      </c>
      <c r="G84" s="8"/>
      <c r="H84" s="8"/>
      <c r="I84" s="8"/>
      <c r="J84" s="8"/>
      <c r="K84" s="8"/>
      <c r="L84" s="8"/>
      <c r="M84" s="8"/>
      <c r="N84" s="25">
        <f>AVERAGE(Calculations!D85:M85)</f>
        <v>30.153333333333336</v>
      </c>
      <c r="O84" s="25">
        <f>STDEV(Calculations!D85:M85)</f>
        <v>7.5718777944002044E-2</v>
      </c>
      <c r="P84" s="13"/>
    </row>
    <row r="85" spans="1:16">
      <c r="A85" s="128"/>
      <c r="B85" s="9" t="str">
        <f>IF('Gene Table'!D85="","",'Gene Table'!D85)</f>
        <v>NM_000104</v>
      </c>
      <c r="C85" s="5" t="s">
        <v>1828</v>
      </c>
      <c r="D85" s="8">
        <v>29</v>
      </c>
      <c r="E85" s="8">
        <v>29.12</v>
      </c>
      <c r="F85" s="8">
        <v>28.97</v>
      </c>
      <c r="G85" s="8"/>
      <c r="H85" s="8"/>
      <c r="I85" s="8"/>
      <c r="J85" s="8"/>
      <c r="K85" s="8"/>
      <c r="L85" s="8"/>
      <c r="M85" s="8"/>
      <c r="N85" s="25">
        <f>AVERAGE(Calculations!D86:M86)</f>
        <v>29.03</v>
      </c>
      <c r="O85" s="25">
        <f>STDEV(Calculations!D86:M86)</f>
        <v>7.9372539331938718E-2</v>
      </c>
    </row>
    <row r="86" spans="1:16">
      <c r="A86" s="128"/>
      <c r="B86" s="9" t="str">
        <f>IF('Gene Table'!D86="","",'Gene Table'!D86)</f>
        <v>NM_000669</v>
      </c>
      <c r="C86" s="5" t="s">
        <v>1829</v>
      </c>
      <c r="D86" s="8">
        <v>24.62</v>
      </c>
      <c r="E86" s="8">
        <v>24.63</v>
      </c>
      <c r="F86" s="8">
        <v>24.76</v>
      </c>
      <c r="G86" s="8"/>
      <c r="H86" s="8"/>
      <c r="I86" s="8"/>
      <c r="J86" s="8"/>
      <c r="K86" s="8"/>
      <c r="L86" s="8"/>
      <c r="M86" s="8"/>
      <c r="N86" s="25">
        <f>AVERAGE(Calculations!D87:M87)</f>
        <v>24.67</v>
      </c>
      <c r="O86" s="25">
        <f>STDEV(Calculations!D87:M87)</f>
        <v>7.8102496759067386E-2</v>
      </c>
      <c r="P86" s="13"/>
    </row>
    <row r="87" spans="1:16">
      <c r="A87" s="128"/>
      <c r="B87" s="9" t="str">
        <f>IF('Gene Table'!D87="","",'Gene Table'!D87)</f>
        <v>HGDC</v>
      </c>
      <c r="C87" s="5" t="s">
        <v>1830</v>
      </c>
      <c r="D87" s="8">
        <v>16.75</v>
      </c>
      <c r="E87" s="8">
        <v>16.809999999999999</v>
      </c>
      <c r="F87" s="8">
        <v>16.899999999999999</v>
      </c>
      <c r="G87" s="8"/>
      <c r="H87" s="8"/>
      <c r="I87" s="8"/>
      <c r="J87" s="8"/>
      <c r="K87" s="8"/>
      <c r="L87" s="8"/>
      <c r="M87" s="8"/>
      <c r="N87" s="25">
        <f>AVERAGE(Calculations!D88:M88)</f>
        <v>16.82</v>
      </c>
      <c r="O87" s="25">
        <f>STDEV(Calculations!D88:M88)</f>
        <v>7.5498344352706831E-2</v>
      </c>
    </row>
    <row r="88" spans="1:16">
      <c r="A88" s="128"/>
      <c r="B88" s="9" t="str">
        <f>IF('Gene Table'!D88="","",'Gene Table'!D88)</f>
        <v>HGDC</v>
      </c>
      <c r="C88" s="5" t="s">
        <v>1831</v>
      </c>
      <c r="D88" s="8">
        <v>25.03</v>
      </c>
      <c r="E88" s="8">
        <v>25.05</v>
      </c>
      <c r="F88" s="8">
        <v>25.01</v>
      </c>
      <c r="G88" s="8"/>
      <c r="H88" s="8"/>
      <c r="I88" s="8"/>
      <c r="J88" s="8"/>
      <c r="K88" s="8"/>
      <c r="L88" s="8"/>
      <c r="M88" s="8"/>
      <c r="N88" s="25">
        <f>AVERAGE(Calculations!D89:M89)</f>
        <v>25.03</v>
      </c>
      <c r="O88" s="25">
        <f>STDEV(Calculations!D89:M89)</f>
        <v>1.9999999999999574E-2</v>
      </c>
      <c r="P88" s="13"/>
    </row>
    <row r="89" spans="1:16">
      <c r="A89" s="128"/>
      <c r="B89" s="9" t="str">
        <f>IF('Gene Table'!D89="","",'Gene Table'!D89)</f>
        <v>NM_002046</v>
      </c>
      <c r="C89" s="5" t="s">
        <v>1832</v>
      </c>
      <c r="D89" s="8">
        <v>20.54</v>
      </c>
      <c r="E89" s="8">
        <v>20.64</v>
      </c>
      <c r="F89" s="8">
        <v>20.65</v>
      </c>
      <c r="G89" s="8"/>
      <c r="H89" s="8"/>
      <c r="I89" s="8"/>
      <c r="J89" s="8"/>
      <c r="K89" s="8"/>
      <c r="L89" s="8"/>
      <c r="M89" s="8"/>
      <c r="N89" s="25">
        <f>AVERAGE(Calculations!D90:M90)</f>
        <v>20.61</v>
      </c>
      <c r="O89" s="25">
        <f>STDEV(Calculations!D90:M90)</f>
        <v>6.0827625302982365E-2</v>
      </c>
    </row>
    <row r="90" spans="1:16">
      <c r="A90" s="128"/>
      <c r="B90" s="9" t="str">
        <f>IF('Gene Table'!D90="","",'Gene Table'!D90)</f>
        <v>NM_001101</v>
      </c>
      <c r="C90" s="5" t="s">
        <v>1833</v>
      </c>
      <c r="D90" s="8">
        <v>17.989999999999998</v>
      </c>
      <c r="E90" s="8">
        <v>18.07</v>
      </c>
      <c r="F90" s="8">
        <v>18.05</v>
      </c>
      <c r="G90" s="8"/>
      <c r="H90" s="8"/>
      <c r="I90" s="8"/>
      <c r="J90" s="8"/>
      <c r="K90" s="8"/>
      <c r="L90" s="8"/>
      <c r="M90" s="8"/>
      <c r="N90" s="25">
        <f>AVERAGE(Calculations!D91:M91)</f>
        <v>18.036666666666665</v>
      </c>
      <c r="O90" s="25">
        <f>STDEV(Calculations!D91:M91)</f>
        <v>4.1633319989323764E-2</v>
      </c>
      <c r="P90" s="13"/>
    </row>
    <row r="91" spans="1:16">
      <c r="A91" s="128"/>
      <c r="B91" s="9" t="str">
        <f>IF('Gene Table'!D91="","",'Gene Table'!D91)</f>
        <v>NM_004048</v>
      </c>
      <c r="C91" s="5" t="s">
        <v>1834</v>
      </c>
      <c r="D91" s="8">
        <v>18.39</v>
      </c>
      <c r="E91" s="8">
        <v>18.41</v>
      </c>
      <c r="F91" s="8">
        <v>18.440000000000001</v>
      </c>
      <c r="G91" s="8"/>
      <c r="H91" s="8"/>
      <c r="I91" s="8"/>
      <c r="J91" s="8"/>
      <c r="K91" s="8"/>
      <c r="L91" s="8"/>
      <c r="M91" s="8"/>
      <c r="N91" s="25">
        <f>AVERAGE(Calculations!D92:M92)</f>
        <v>18.41333333333333</v>
      </c>
      <c r="O91" s="25">
        <f>STDEV(Calculations!D92:M92)</f>
        <v>2.5166114784236235E-2</v>
      </c>
    </row>
    <row r="92" spans="1:16">
      <c r="A92" s="128"/>
      <c r="B92" s="9" t="str">
        <f>IF('Gene Table'!D92="","",'Gene Table'!D92)</f>
        <v>NM_012423</v>
      </c>
      <c r="C92" s="5" t="s">
        <v>1835</v>
      </c>
      <c r="D92" s="8">
        <v>37.86</v>
      </c>
      <c r="E92" s="8">
        <v>38.020000000000003</v>
      </c>
      <c r="F92" s="8">
        <v>37.93</v>
      </c>
      <c r="G92" s="8"/>
      <c r="H92" s="8"/>
      <c r="I92" s="8"/>
      <c r="J92" s="8"/>
      <c r="K92" s="8"/>
      <c r="L92" s="8"/>
      <c r="M92" s="8"/>
      <c r="N92" s="25">
        <f>AVERAGE(Calculations!D93:M93)</f>
        <v>35</v>
      </c>
      <c r="O92" s="25">
        <f>STDEV(Calculations!D93:M93)</f>
        <v>0</v>
      </c>
      <c r="P92" s="13"/>
    </row>
    <row r="93" spans="1:16">
      <c r="A93" s="128"/>
      <c r="B93" s="9" t="str">
        <f>IF('Gene Table'!D93="","",'Gene Table'!D93)</f>
        <v>NM_000194</v>
      </c>
      <c r="C93" s="5" t="s">
        <v>1836</v>
      </c>
      <c r="D93" s="8">
        <v>23.24</v>
      </c>
      <c r="E93" s="8">
        <v>23.35</v>
      </c>
      <c r="F93" s="8">
        <v>23.42</v>
      </c>
      <c r="G93" s="8"/>
      <c r="H93" s="8"/>
      <c r="I93" s="8"/>
      <c r="J93" s="8"/>
      <c r="K93" s="8"/>
      <c r="L93" s="8"/>
      <c r="M93" s="8"/>
      <c r="N93" s="25">
        <f>AVERAGE(Calculations!D94:M94)</f>
        <v>23.33666666666667</v>
      </c>
      <c r="O93" s="25">
        <f>STDEV(Calculations!D94:M94)</f>
        <v>9.0737717258776385E-2</v>
      </c>
    </row>
    <row r="94" spans="1:16">
      <c r="A94" s="128"/>
      <c r="B94" s="9" t="str">
        <f>IF('Gene Table'!D94="","",'Gene Table'!D94)</f>
        <v>NR_003286</v>
      </c>
      <c r="C94" s="5" t="s">
        <v>1837</v>
      </c>
      <c r="D94" s="8">
        <v>23.2</v>
      </c>
      <c r="E94" s="8">
        <v>23.4</v>
      </c>
      <c r="F94" s="8">
        <v>23.4</v>
      </c>
      <c r="G94" s="8"/>
      <c r="H94" s="8"/>
      <c r="I94" s="8"/>
      <c r="J94" s="8"/>
      <c r="K94" s="8"/>
      <c r="L94" s="8"/>
      <c r="M94" s="8"/>
      <c r="N94" s="25">
        <f>AVERAGE(Calculations!D95:M95)</f>
        <v>23.333333333333332</v>
      </c>
      <c r="O94" s="25">
        <f>STDEV(Calculations!D95:M95)</f>
        <v>0.11547005383792475</v>
      </c>
      <c r="P94" s="13"/>
    </row>
    <row r="95" spans="1:16">
      <c r="A95" s="128"/>
      <c r="B95" s="9" t="str">
        <f>IF('Gene Table'!D95="","",'Gene Table'!D95)</f>
        <v>RT</v>
      </c>
      <c r="C95" s="5" t="s">
        <v>1838</v>
      </c>
      <c r="D95" s="8">
        <v>23.29</v>
      </c>
      <c r="E95" s="8">
        <v>23.41</v>
      </c>
      <c r="F95" s="8">
        <v>23.43</v>
      </c>
      <c r="G95" s="8"/>
      <c r="H95" s="8"/>
      <c r="I95" s="8"/>
      <c r="J95" s="8"/>
      <c r="K95" s="8"/>
      <c r="L95" s="8"/>
      <c r="M95" s="8"/>
      <c r="N95" s="25">
        <f>AVERAGE(Calculations!D96:M96)</f>
        <v>23.376666666666665</v>
      </c>
      <c r="O95" s="25">
        <f>STDEV(Calculations!D96:M96)</f>
        <v>7.571877794400407E-2</v>
      </c>
    </row>
    <row r="96" spans="1:16">
      <c r="A96" s="128"/>
      <c r="B96" s="9" t="str">
        <f>IF('Gene Table'!D96="","",'Gene Table'!D96)</f>
        <v>RT</v>
      </c>
      <c r="C96" s="5" t="s">
        <v>1839</v>
      </c>
      <c r="D96" s="8">
        <v>21.01</v>
      </c>
      <c r="E96" s="8">
        <v>20.83</v>
      </c>
      <c r="F96" s="8">
        <v>20.93</v>
      </c>
      <c r="G96" s="8"/>
      <c r="H96" s="8"/>
      <c r="I96" s="8"/>
      <c r="J96" s="8"/>
      <c r="K96" s="8"/>
      <c r="L96" s="8"/>
      <c r="M96" s="8"/>
      <c r="N96" s="25">
        <f>AVERAGE(Calculations!D97:M97)</f>
        <v>20.923333333333336</v>
      </c>
      <c r="O96" s="25">
        <f>STDEV(Calculations!D97:M97)</f>
        <v>9.0184995056459494E-2</v>
      </c>
      <c r="P96" s="13"/>
    </row>
    <row r="97" spans="1:16">
      <c r="A97" s="128"/>
      <c r="B97" s="9" t="str">
        <f>IF('Gene Table'!D97="","",'Gene Table'!D97)</f>
        <v>PCR</v>
      </c>
      <c r="C97" s="5" t="s">
        <v>1840</v>
      </c>
      <c r="D97" s="8">
        <v>20.91</v>
      </c>
      <c r="E97" s="8">
        <v>20.72</v>
      </c>
      <c r="F97" s="8">
        <v>20.8</v>
      </c>
      <c r="G97" s="8"/>
      <c r="H97" s="8"/>
      <c r="I97" s="8"/>
      <c r="J97" s="8"/>
      <c r="K97" s="8"/>
      <c r="L97" s="8"/>
      <c r="M97" s="8"/>
      <c r="N97" s="25">
        <f>AVERAGE(Calculations!D98:M98)</f>
        <v>20.81</v>
      </c>
      <c r="O97" s="25">
        <f>STDEV(Calculations!D98:M98)</f>
        <v>9.5393920141695149E-2</v>
      </c>
    </row>
    <row r="98" spans="1:16">
      <c r="A98" s="128"/>
      <c r="B98" s="9" t="str">
        <f>IF('Gene Table'!D98="","",'Gene Table'!D98)</f>
        <v>PCR</v>
      </c>
      <c r="C98" s="5" t="s">
        <v>1841</v>
      </c>
      <c r="D98" s="8">
        <v>20.43</v>
      </c>
      <c r="E98" s="8">
        <v>20.51</v>
      </c>
      <c r="F98" s="8">
        <v>20.82</v>
      </c>
      <c r="G98" s="8"/>
      <c r="H98" s="8"/>
      <c r="I98" s="8"/>
      <c r="J98" s="8"/>
      <c r="K98" s="8"/>
      <c r="L98" s="8"/>
      <c r="M98" s="8"/>
      <c r="N98" s="25">
        <f>AVERAGE(Calculations!D99:M99)</f>
        <v>20.586666666666666</v>
      </c>
      <c r="O98" s="25">
        <f>STDEV(Calculations!D99:M99)</f>
        <v>0.20599352740658178</v>
      </c>
      <c r="P98" s="13"/>
    </row>
    <row r="99" spans="1:16">
      <c r="A99" s="128" t="str">
        <f>'Gene Table'!A99</f>
        <v>Plate 2</v>
      </c>
      <c r="B99" s="9" t="str">
        <f>IF('Gene Table'!D99="","",'Gene Table'!D99)</f>
        <v>NM_001005735</v>
      </c>
      <c r="C99" s="5" t="s">
        <v>1742</v>
      </c>
      <c r="D99" s="8">
        <v>31.71</v>
      </c>
      <c r="E99" s="8">
        <v>31.99</v>
      </c>
      <c r="F99" s="8">
        <v>31.61</v>
      </c>
      <c r="G99" s="8"/>
      <c r="H99" s="8"/>
      <c r="I99" s="8"/>
      <c r="J99" s="8"/>
      <c r="K99" s="8"/>
      <c r="L99" s="8"/>
      <c r="M99" s="8"/>
      <c r="N99" s="25">
        <f>AVERAGE(Calculations!D100:M100)</f>
        <v>31.77</v>
      </c>
      <c r="O99" s="25">
        <f>STDEV(Calculations!D100:M100)</f>
        <v>0.19697715603544005</v>
      </c>
    </row>
    <row r="100" spans="1:16">
      <c r="A100" s="128"/>
      <c r="B100" s="9" t="str">
        <f>IF('Gene Table'!D100="","",'Gene Table'!D100)</f>
        <v>NM_005427</v>
      </c>
      <c r="C100" s="5" t="s">
        <v>1743</v>
      </c>
      <c r="D100" s="8">
        <v>27.41</v>
      </c>
      <c r="E100" s="8">
        <v>27.59</v>
      </c>
      <c r="F100" s="8">
        <v>27.58</v>
      </c>
      <c r="G100" s="8"/>
      <c r="H100" s="8"/>
      <c r="I100" s="8"/>
      <c r="J100" s="8"/>
      <c r="K100" s="8"/>
      <c r="L100" s="8"/>
      <c r="M100" s="8"/>
      <c r="N100" s="25">
        <f>AVERAGE(Calculations!D101:M101)</f>
        <v>27.526666666666667</v>
      </c>
      <c r="O100" s="25">
        <f>STDEV(Calculations!D101:M101)</f>
        <v>0.10115993936995622</v>
      </c>
    </row>
    <row r="101" spans="1:16">
      <c r="A101" s="128"/>
      <c r="B101" s="9" t="str">
        <f>IF('Gene Table'!D101="","",'Gene Table'!D101)</f>
        <v>NM_002452</v>
      </c>
      <c r="C101" s="5" t="s">
        <v>1744</v>
      </c>
      <c r="D101" s="8">
        <v>25.93</v>
      </c>
      <c r="E101" s="8">
        <v>26.04</v>
      </c>
      <c r="F101" s="8">
        <v>25.98</v>
      </c>
      <c r="G101" s="8"/>
      <c r="H101" s="8"/>
      <c r="I101" s="8"/>
      <c r="J101" s="8"/>
      <c r="K101" s="8"/>
      <c r="L101" s="8"/>
      <c r="M101" s="8"/>
      <c r="N101" s="25">
        <f>AVERAGE(Calculations!D102:M102)</f>
        <v>25.983333333333334</v>
      </c>
      <c r="O101" s="25">
        <f>STDEV(Calculations!D102:M102)</f>
        <v>5.5075705472860705E-2</v>
      </c>
    </row>
    <row r="102" spans="1:16">
      <c r="A102" s="128"/>
      <c r="B102" s="9" t="str">
        <f>IF('Gene Table'!D102="","",'Gene Table'!D102)</f>
        <v>NM_006892</v>
      </c>
      <c r="C102" s="5" t="s">
        <v>1745</v>
      </c>
      <c r="D102" s="8">
        <v>24.5</v>
      </c>
      <c r="E102" s="8">
        <v>24.68</v>
      </c>
      <c r="F102" s="8">
        <v>24.56</v>
      </c>
      <c r="G102" s="8"/>
      <c r="H102" s="8"/>
      <c r="I102" s="8"/>
      <c r="J102" s="8"/>
      <c r="K102" s="8"/>
      <c r="L102" s="8"/>
      <c r="M102" s="8"/>
      <c r="N102" s="25">
        <f>AVERAGE(Calculations!D103:M103)</f>
        <v>24.58</v>
      </c>
      <c r="O102" s="25">
        <f>STDEV(Calculations!D103:M103)</f>
        <v>9.1651513899116785E-2</v>
      </c>
    </row>
    <row r="103" spans="1:16">
      <c r="A103" s="128"/>
      <c r="B103" s="9" t="str">
        <f>IF('Gene Table'!D103="","",'Gene Table'!D103)</f>
        <v>NM_001033</v>
      </c>
      <c r="C103" s="5" t="s">
        <v>1746</v>
      </c>
      <c r="D103" s="8">
        <v>31.04</v>
      </c>
      <c r="E103" s="8">
        <v>31.48</v>
      </c>
      <c r="F103" s="8">
        <v>31.45</v>
      </c>
      <c r="G103" s="8"/>
      <c r="H103" s="8"/>
      <c r="I103" s="8"/>
      <c r="J103" s="8"/>
      <c r="K103" s="8"/>
      <c r="L103" s="8"/>
      <c r="M103" s="8"/>
      <c r="N103" s="25">
        <f>AVERAGE(Calculations!D104:M104)</f>
        <v>31.323333333333334</v>
      </c>
      <c r="O103" s="25">
        <f>STDEV(Calculations!D104:M104)</f>
        <v>0.24583192089987332</v>
      </c>
    </row>
    <row r="104" spans="1:16">
      <c r="A104" s="128"/>
      <c r="B104" s="9" t="str">
        <f>IF('Gene Table'!D104="","",'Gene Table'!D104)</f>
        <v>BC071181</v>
      </c>
      <c r="C104" s="5" t="s">
        <v>1747</v>
      </c>
      <c r="D104" s="8">
        <v>23.77</v>
      </c>
      <c r="E104" s="8">
        <v>23.84</v>
      </c>
      <c r="F104" s="8">
        <v>23.85</v>
      </c>
      <c r="G104" s="8"/>
      <c r="H104" s="8"/>
      <c r="I104" s="8"/>
      <c r="J104" s="8"/>
      <c r="K104" s="8"/>
      <c r="L104" s="8"/>
      <c r="M104" s="8"/>
      <c r="N104" s="25">
        <f>AVERAGE(Calculations!D105:M105)</f>
        <v>23.820000000000004</v>
      </c>
      <c r="O104" s="25">
        <f>STDEV(Calculations!D105:M105)</f>
        <v>4.3588989435407434E-2</v>
      </c>
    </row>
    <row r="105" spans="1:16">
      <c r="A105" s="128"/>
      <c r="B105" s="9" t="str">
        <f>IF('Gene Table'!D105="","",'Gene Table'!D105)</f>
        <v>BC008403</v>
      </c>
      <c r="C105" s="5" t="s">
        <v>1748</v>
      </c>
      <c r="D105" s="8">
        <v>27.76</v>
      </c>
      <c r="E105" s="8">
        <v>28.02</v>
      </c>
      <c r="F105" s="8">
        <v>27.8</v>
      </c>
      <c r="G105" s="8"/>
      <c r="H105" s="8"/>
      <c r="I105" s="8"/>
      <c r="J105" s="8"/>
      <c r="K105" s="8"/>
      <c r="L105" s="8"/>
      <c r="M105" s="8"/>
      <c r="N105" s="25">
        <f>AVERAGE(Calculations!D106:M106)</f>
        <v>27.86</v>
      </c>
      <c r="O105" s="25">
        <f>STDEV(Calculations!D106:M106)</f>
        <v>0.13999999999999904</v>
      </c>
    </row>
    <row r="106" spans="1:16">
      <c r="A106" s="128"/>
      <c r="B106" s="9" t="str">
        <f>IF('Gene Table'!D106="","",'Gene Table'!D106)</f>
        <v>BC004257</v>
      </c>
      <c r="C106" s="5" t="s">
        <v>1749</v>
      </c>
      <c r="D106" s="8">
        <v>27.36</v>
      </c>
      <c r="E106" s="8">
        <v>27.53</v>
      </c>
      <c r="F106" s="8">
        <v>27.4</v>
      </c>
      <c r="G106" s="8"/>
      <c r="H106" s="8"/>
      <c r="I106" s="8"/>
      <c r="J106" s="8"/>
      <c r="K106" s="8"/>
      <c r="L106" s="8"/>
      <c r="M106" s="8"/>
      <c r="N106" s="25">
        <f>AVERAGE(Calculations!D107:M107)</f>
        <v>27.429999999999996</v>
      </c>
      <c r="O106" s="25">
        <f>STDEV(Calculations!D107:M107)</f>
        <v>8.8881944173156993E-2</v>
      </c>
    </row>
    <row r="107" spans="1:16">
      <c r="A107" s="128"/>
      <c r="B107" s="9" t="str">
        <f>IF('Gene Table'!D107="","",'Gene Table'!D107)</f>
        <v>NM_130398</v>
      </c>
      <c r="C107" s="5" t="s">
        <v>1750</v>
      </c>
      <c r="D107" s="8">
        <v>28.75</v>
      </c>
      <c r="E107" s="8">
        <v>29.06</v>
      </c>
      <c r="F107" s="8">
        <v>28.85</v>
      </c>
      <c r="G107" s="8"/>
      <c r="H107" s="8"/>
      <c r="I107" s="8"/>
      <c r="J107" s="8"/>
      <c r="K107" s="8"/>
      <c r="L107" s="8"/>
      <c r="M107" s="8"/>
      <c r="N107" s="25">
        <f>AVERAGE(Calculations!D108:M108)</f>
        <v>28.886666666666667</v>
      </c>
      <c r="O107" s="25">
        <f>STDEV(Calculations!D108:M108)</f>
        <v>0.15821925715074339</v>
      </c>
    </row>
    <row r="108" spans="1:16">
      <c r="A108" s="128"/>
      <c r="B108" s="9" t="str">
        <f>IF('Gene Table'!D108="","",'Gene Table'!D108)</f>
        <v>NM_001076</v>
      </c>
      <c r="C108" s="5" t="s">
        <v>1751</v>
      </c>
      <c r="D108" s="8">
        <v>27.96</v>
      </c>
      <c r="E108" s="8">
        <v>28</v>
      </c>
      <c r="F108" s="8">
        <v>27.86</v>
      </c>
      <c r="G108" s="8"/>
      <c r="H108" s="8"/>
      <c r="I108" s="8"/>
      <c r="J108" s="8"/>
      <c r="K108" s="8"/>
      <c r="L108" s="8"/>
      <c r="M108" s="8"/>
      <c r="N108" s="25">
        <f>AVERAGE(Calculations!D109:M109)</f>
        <v>27.939999999999998</v>
      </c>
      <c r="O108" s="25">
        <f>STDEV(Calculations!D109:M109)</f>
        <v>7.211102550928021E-2</v>
      </c>
    </row>
    <row r="109" spans="1:16">
      <c r="A109" s="128"/>
      <c r="B109" s="9" t="str">
        <f>IF('Gene Table'!D109="","",'Gene Table'!D109)</f>
        <v>NM_004360</v>
      </c>
      <c r="C109" s="5" t="s">
        <v>1752</v>
      </c>
      <c r="D109" s="8">
        <v>25.7</v>
      </c>
      <c r="E109" s="8">
        <v>25.67</v>
      </c>
      <c r="F109" s="8">
        <v>25.86</v>
      </c>
      <c r="G109" s="8"/>
      <c r="H109" s="8"/>
      <c r="I109" s="8"/>
      <c r="J109" s="8"/>
      <c r="K109" s="8"/>
      <c r="L109" s="8"/>
      <c r="M109" s="8"/>
      <c r="N109" s="25">
        <f>AVERAGE(Calculations!D110:M110)</f>
        <v>25.743333333333336</v>
      </c>
      <c r="O109" s="25">
        <f>STDEV(Calculations!D110:M110)</f>
        <v>0.1021436896402963</v>
      </c>
    </row>
    <row r="110" spans="1:16">
      <c r="A110" s="128"/>
      <c r="B110" s="9" t="str">
        <f>IF('Gene Table'!D110="","",'Gene Table'!D110)</f>
        <v>NM_005847</v>
      </c>
      <c r="C110" s="5" t="s">
        <v>1753</v>
      </c>
      <c r="D110" s="8">
        <v>26.45</v>
      </c>
      <c r="E110" s="8">
        <v>26.59</v>
      </c>
      <c r="F110" s="8">
        <v>26.53</v>
      </c>
      <c r="G110" s="8"/>
      <c r="H110" s="8"/>
      <c r="I110" s="8"/>
      <c r="J110" s="8"/>
      <c r="K110" s="8"/>
      <c r="L110" s="8"/>
      <c r="M110" s="8"/>
      <c r="N110" s="25">
        <f>AVERAGE(Calculations!D111:M111)</f>
        <v>26.52333333333333</v>
      </c>
      <c r="O110" s="25">
        <f>STDEV(Calculations!D111:M111)</f>
        <v>7.0237691685685277E-2</v>
      </c>
    </row>
    <row r="111" spans="1:16">
      <c r="A111" s="128"/>
      <c r="B111" s="9" t="str">
        <f>IF('Gene Table'!D111="","",'Gene Table'!D111)</f>
        <v>NM_001785</v>
      </c>
      <c r="C111" s="5" t="s">
        <v>1754</v>
      </c>
      <c r="D111" s="8">
        <v>25.28</v>
      </c>
      <c r="E111" s="8">
        <v>25.36</v>
      </c>
      <c r="F111" s="8">
        <v>25.37</v>
      </c>
      <c r="G111" s="8"/>
      <c r="H111" s="8"/>
      <c r="I111" s="8"/>
      <c r="J111" s="8"/>
      <c r="K111" s="8"/>
      <c r="L111" s="8"/>
      <c r="M111" s="8"/>
      <c r="N111" s="25">
        <f>AVERAGE(Calculations!D112:M112)</f>
        <v>25.33666666666667</v>
      </c>
      <c r="O111" s="25">
        <f>STDEV(Calculations!D112:M112)</f>
        <v>4.932882862316202E-2</v>
      </c>
    </row>
    <row r="112" spans="1:16">
      <c r="A112" s="128"/>
      <c r="B112" s="9" t="str">
        <f>IF('Gene Table'!D112="","",'Gene Table'!D112)</f>
        <v>NM_014641</v>
      </c>
      <c r="C112" s="5" t="s">
        <v>1755</v>
      </c>
      <c r="D112" s="8">
        <v>27.97</v>
      </c>
      <c r="E112" s="8">
        <v>28.43</v>
      </c>
      <c r="F112" s="8">
        <v>28.16</v>
      </c>
      <c r="G112" s="8"/>
      <c r="H112" s="8"/>
      <c r="I112" s="8"/>
      <c r="J112" s="8"/>
      <c r="K112" s="8"/>
      <c r="L112" s="8"/>
      <c r="M112" s="8"/>
      <c r="N112" s="25">
        <f>AVERAGE(Calculations!D113:M113)</f>
        <v>28.186666666666667</v>
      </c>
      <c r="O112" s="25">
        <f>STDEV(Calculations!D113:M113)</f>
        <v>0.23115651263431825</v>
      </c>
    </row>
    <row r="113" spans="1:15">
      <c r="A113" s="128"/>
      <c r="B113" s="9" t="str">
        <f>IF('Gene Table'!D113="","",'Gene Table'!D113)</f>
        <v>NM_001040280</v>
      </c>
      <c r="C113" s="5" t="s">
        <v>1756</v>
      </c>
      <c r="D113" s="8">
        <v>26.9</v>
      </c>
      <c r="E113" s="8">
        <v>27.42</v>
      </c>
      <c r="F113" s="8">
        <v>27.3</v>
      </c>
      <c r="G113" s="8"/>
      <c r="H113" s="8"/>
      <c r="I113" s="8"/>
      <c r="J113" s="8"/>
      <c r="K113" s="8"/>
      <c r="L113" s="8"/>
      <c r="M113" s="8"/>
      <c r="N113" s="25">
        <f>AVERAGE(Calculations!D114:M114)</f>
        <v>27.206666666666667</v>
      </c>
      <c r="O113" s="25">
        <f>STDEV(Calculations!D114:M114)</f>
        <v>0.2722743714220881</v>
      </c>
    </row>
    <row r="114" spans="1:15">
      <c r="A114" s="128"/>
      <c r="B114" s="9" t="str">
        <f>IF('Gene Table'!D114="","",'Gene Table'!D114)</f>
        <v>NM_000591</v>
      </c>
      <c r="C114" s="5" t="s">
        <v>1757</v>
      </c>
      <c r="D114" s="8">
        <v>33.1</v>
      </c>
      <c r="E114" s="8">
        <v>33.29</v>
      </c>
      <c r="F114" s="8">
        <v>32.83</v>
      </c>
      <c r="G114" s="8"/>
      <c r="H114" s="8"/>
      <c r="I114" s="8"/>
      <c r="J114" s="8"/>
      <c r="K114" s="8"/>
      <c r="L114" s="8"/>
      <c r="M114" s="8"/>
      <c r="N114" s="25">
        <f>AVERAGE(Calculations!D115:M115)</f>
        <v>33.073333333333331</v>
      </c>
      <c r="O114" s="25">
        <f>STDEV(Calculations!D115:M115)</f>
        <v>0.23115651263481005</v>
      </c>
    </row>
    <row r="115" spans="1:15">
      <c r="A115" s="128"/>
      <c r="B115" s="9" t="str">
        <f>IF('Gene Table'!D115="","",'Gene Table'!D115)</f>
        <v>NM_003873</v>
      </c>
      <c r="C115" s="5" t="s">
        <v>1758</v>
      </c>
      <c r="D115" s="8">
        <v>24.03</v>
      </c>
      <c r="E115" s="8">
        <v>24.13</v>
      </c>
      <c r="F115" s="8">
        <v>24.02</v>
      </c>
      <c r="G115" s="8"/>
      <c r="H115" s="8"/>
      <c r="I115" s="8"/>
      <c r="J115" s="8"/>
      <c r="K115" s="8"/>
      <c r="L115" s="8"/>
      <c r="M115" s="8"/>
      <c r="N115" s="25">
        <f>AVERAGE(Calculations!D116:M116)</f>
        <v>24.06</v>
      </c>
      <c r="O115" s="25">
        <f>STDEV(Calculations!D116:M116)</f>
        <v>6.0827625302981483E-2</v>
      </c>
    </row>
    <row r="116" spans="1:15">
      <c r="A116" s="128"/>
      <c r="B116" s="9" t="str">
        <f>IF('Gene Table'!D116="","",'Gene Table'!D116)</f>
        <v>NM_000071</v>
      </c>
      <c r="C116" s="5" t="s">
        <v>1759</v>
      </c>
      <c r="D116" s="8">
        <v>26.73</v>
      </c>
      <c r="E116" s="8">
        <v>27.1</v>
      </c>
      <c r="F116" s="8">
        <v>26.83</v>
      </c>
      <c r="G116" s="8"/>
      <c r="H116" s="8"/>
      <c r="I116" s="8"/>
      <c r="J116" s="8"/>
      <c r="K116" s="8"/>
      <c r="L116" s="8"/>
      <c r="M116" s="8"/>
      <c r="N116" s="25">
        <f>AVERAGE(Calculations!D117:M117)</f>
        <v>26.886666666666667</v>
      </c>
      <c r="O116" s="25">
        <f>STDEV(Calculations!D117:M117)</f>
        <v>0.19139836293287396</v>
      </c>
    </row>
    <row r="117" spans="1:15">
      <c r="A117" s="128"/>
      <c r="B117" s="9" t="str">
        <f>IF('Gene Table'!D117="","",'Gene Table'!D117)</f>
        <v>NM_003786</v>
      </c>
      <c r="C117" s="5" t="s">
        <v>1760</v>
      </c>
      <c r="D117" s="8" t="s">
        <v>1772</v>
      </c>
      <c r="E117" s="8">
        <v>25.16</v>
      </c>
      <c r="F117" s="8">
        <v>25.14</v>
      </c>
      <c r="G117" s="8"/>
      <c r="H117" s="8"/>
      <c r="I117" s="8"/>
      <c r="J117" s="8"/>
      <c r="K117" s="8"/>
      <c r="L117" s="8"/>
      <c r="M117" s="8"/>
      <c r="N117" s="25">
        <f>AVERAGE(Calculations!D118:M118)</f>
        <v>28.433333333333334</v>
      </c>
      <c r="O117" s="25">
        <f>STDEV(Calculations!D118:M118)</f>
        <v>5.6869089436471016</v>
      </c>
    </row>
    <row r="118" spans="1:15">
      <c r="A118" s="128"/>
      <c r="B118" s="9" t="str">
        <f>IF('Gene Table'!D118="","",'Gene Table'!D118)</f>
        <v>NM_001029851</v>
      </c>
      <c r="C118" s="5" t="s">
        <v>1761</v>
      </c>
      <c r="D118" s="8">
        <v>26.48</v>
      </c>
      <c r="E118" s="8">
        <v>26.65</v>
      </c>
      <c r="F118" s="8">
        <v>26.57</v>
      </c>
      <c r="G118" s="8"/>
      <c r="H118" s="8"/>
      <c r="I118" s="8"/>
      <c r="J118" s="8"/>
      <c r="K118" s="8"/>
      <c r="L118" s="8"/>
      <c r="M118" s="8"/>
      <c r="N118" s="25">
        <f>AVERAGE(Calculations!D119:M119)</f>
        <v>26.566666666666663</v>
      </c>
      <c r="O118" s="25">
        <f>STDEV(Calculations!D119:M119)</f>
        <v>8.504900548115292E-2</v>
      </c>
    </row>
    <row r="119" spans="1:15">
      <c r="A119" s="128"/>
      <c r="B119" s="9" t="str">
        <f>IF('Gene Table'!D119="","",'Gene Table'!D119)</f>
        <v>NM_003604</v>
      </c>
      <c r="C119" s="5" t="s">
        <v>1762</v>
      </c>
      <c r="D119" s="8">
        <v>31.12</v>
      </c>
      <c r="E119" s="8">
        <v>30.99</v>
      </c>
      <c r="F119" s="8">
        <v>31.01</v>
      </c>
      <c r="G119" s="8"/>
      <c r="H119" s="8"/>
      <c r="I119" s="8"/>
      <c r="J119" s="8"/>
      <c r="K119" s="8"/>
      <c r="L119" s="8"/>
      <c r="M119" s="8"/>
      <c r="N119" s="25">
        <f>AVERAGE(Calculations!D120:M120)</f>
        <v>31.040000000000003</v>
      </c>
      <c r="O119" s="25">
        <f>STDEV(Calculations!D120:M120)</f>
        <v>7.0000000000000798E-2</v>
      </c>
    </row>
    <row r="120" spans="1:15">
      <c r="A120" s="128"/>
      <c r="B120" s="9" t="str">
        <f>IF('Gene Table'!D120="","",'Gene Table'!D120)</f>
        <v>NM_004347</v>
      </c>
      <c r="C120" s="5" t="s">
        <v>1763</v>
      </c>
      <c r="D120" s="8">
        <v>24.05</v>
      </c>
      <c r="E120" s="8">
        <v>24.19</v>
      </c>
      <c r="F120" s="8">
        <v>24.12</v>
      </c>
      <c r="G120" s="8"/>
      <c r="H120" s="8"/>
      <c r="I120" s="8"/>
      <c r="J120" s="8"/>
      <c r="K120" s="8"/>
      <c r="L120" s="8"/>
      <c r="M120" s="8"/>
      <c r="N120" s="25">
        <f>AVERAGE(Calculations!D121:M121)</f>
        <v>24.12</v>
      </c>
      <c r="O120" s="25">
        <f>STDEV(Calculations!D121:M121)</f>
        <v>7.0000000000000284E-2</v>
      </c>
    </row>
    <row r="121" spans="1:15">
      <c r="A121" s="128"/>
      <c r="B121" s="9" t="str">
        <f>IF('Gene Table'!D121="","",'Gene Table'!D121)</f>
        <v>NM_001225</v>
      </c>
      <c r="C121" s="5" t="s">
        <v>1764</v>
      </c>
      <c r="D121" s="8">
        <v>26.52</v>
      </c>
      <c r="E121" s="8">
        <v>26.68</v>
      </c>
      <c r="F121" s="8">
        <v>26.82</v>
      </c>
      <c r="G121" s="8"/>
      <c r="H121" s="8"/>
      <c r="I121" s="8"/>
      <c r="J121" s="8"/>
      <c r="K121" s="8"/>
      <c r="L121" s="8"/>
      <c r="M121" s="8"/>
      <c r="N121" s="25">
        <f>AVERAGE(Calculations!D122:M122)</f>
        <v>26.673333333333336</v>
      </c>
      <c r="O121" s="25">
        <f>STDEV(Calculations!D122:M122)</f>
        <v>0.15011106998930304</v>
      </c>
    </row>
    <row r="122" spans="1:15">
      <c r="A122" s="128"/>
      <c r="B122" s="9" t="str">
        <f>IF('Gene Table'!D122="","",'Gene Table'!D122)</f>
        <v>NM_001223</v>
      </c>
      <c r="C122" s="5" t="s">
        <v>1765</v>
      </c>
      <c r="D122" s="8">
        <v>32.71</v>
      </c>
      <c r="E122" s="8">
        <v>34.81</v>
      </c>
      <c r="F122" s="8">
        <v>33.67</v>
      </c>
      <c r="G122" s="8"/>
      <c r="H122" s="8"/>
      <c r="I122" s="8"/>
      <c r="J122" s="8"/>
      <c r="K122" s="8"/>
      <c r="L122" s="8"/>
      <c r="M122" s="8"/>
      <c r="N122" s="25">
        <f>AVERAGE(Calculations!D123:M123)</f>
        <v>33.730000000000004</v>
      </c>
      <c r="O122" s="25">
        <f>STDEV(Calculations!D123:M123)</f>
        <v>1.0512849280759906</v>
      </c>
    </row>
    <row r="123" spans="1:15">
      <c r="A123" s="128"/>
      <c r="B123" s="9" t="str">
        <f>IF('Gene Table'!D123="","",'Gene Table'!D123)</f>
        <v>NM_004655</v>
      </c>
      <c r="C123" s="5" t="s">
        <v>1766</v>
      </c>
      <c r="D123" s="8">
        <v>24.47</v>
      </c>
      <c r="E123" s="8">
        <v>24.66</v>
      </c>
      <c r="F123" s="8">
        <v>24.67</v>
      </c>
      <c r="G123" s="8"/>
      <c r="H123" s="8"/>
      <c r="I123" s="8"/>
      <c r="J123" s="8"/>
      <c r="K123" s="8"/>
      <c r="L123" s="8"/>
      <c r="M123" s="8"/>
      <c r="N123" s="25">
        <f>AVERAGE(Calculations!D124:M124)</f>
        <v>24.599999999999998</v>
      </c>
      <c r="O123" s="25">
        <f>STDEV(Calculations!D124:M124)</f>
        <v>0.11269427669584767</v>
      </c>
    </row>
    <row r="124" spans="1:15">
      <c r="A124" s="128"/>
      <c r="B124" s="9" t="str">
        <f>IF('Gene Table'!D124="","",'Gene Table'!D124)</f>
        <v>NM_030782</v>
      </c>
      <c r="C124" s="5" t="s">
        <v>1767</v>
      </c>
      <c r="D124" s="8">
        <v>27.93</v>
      </c>
      <c r="E124" s="8">
        <v>28.02</v>
      </c>
      <c r="F124" s="8">
        <v>28.01</v>
      </c>
      <c r="G124" s="8"/>
      <c r="H124" s="8"/>
      <c r="I124" s="8"/>
      <c r="J124" s="8"/>
      <c r="K124" s="8"/>
      <c r="L124" s="8"/>
      <c r="M124" s="8"/>
      <c r="N124" s="25">
        <f>AVERAGE(Calculations!D125:M125)</f>
        <v>27.986666666666668</v>
      </c>
      <c r="O124" s="25">
        <f>STDEV(Calculations!D125:M125)</f>
        <v>4.9328828623162867E-2</v>
      </c>
    </row>
    <row r="125" spans="1:15">
      <c r="A125" s="128"/>
      <c r="B125" s="9" t="str">
        <f>IF('Gene Table'!D125="","",'Gene Table'!D125)</f>
        <v>NM_006304</v>
      </c>
      <c r="C125" s="5" t="s">
        <v>1768</v>
      </c>
      <c r="D125" s="8">
        <v>25.76</v>
      </c>
      <c r="E125" s="8">
        <v>25.72</v>
      </c>
      <c r="F125" s="8">
        <v>25.8</v>
      </c>
      <c r="G125" s="8"/>
      <c r="H125" s="8"/>
      <c r="I125" s="8"/>
      <c r="J125" s="8"/>
      <c r="K125" s="8"/>
      <c r="L125" s="8"/>
      <c r="M125" s="8"/>
      <c r="N125" s="25">
        <f>AVERAGE(Calculations!D126:M126)</f>
        <v>25.76</v>
      </c>
      <c r="O125" s="25">
        <f>STDEV(Calculations!D126:M126)</f>
        <v>4.0000000000000924E-2</v>
      </c>
    </row>
    <row r="126" spans="1:15">
      <c r="A126" s="128"/>
      <c r="B126" s="9" t="str">
        <f>IF('Gene Table'!D126="","",'Gene Table'!D126)</f>
        <v>NM_024608</v>
      </c>
      <c r="C126" s="5" t="s">
        <v>1769</v>
      </c>
      <c r="D126" s="8">
        <v>34.549999999999997</v>
      </c>
      <c r="E126" s="8">
        <v>33.54</v>
      </c>
      <c r="F126" s="8">
        <v>33.76</v>
      </c>
      <c r="G126" s="8"/>
      <c r="H126" s="8"/>
      <c r="I126" s="8"/>
      <c r="J126" s="8"/>
      <c r="K126" s="8"/>
      <c r="L126" s="8"/>
      <c r="M126" s="8"/>
      <c r="N126" s="25">
        <f>AVERAGE(Calculations!D127:M127)</f>
        <v>33.949999999999996</v>
      </c>
      <c r="O126" s="25">
        <f>STDEV(Calculations!D127:M127)</f>
        <v>0.53113086899570028</v>
      </c>
    </row>
    <row r="127" spans="1:15">
      <c r="A127" s="128"/>
      <c r="B127" s="9" t="str">
        <f>IF('Gene Table'!D127="","",'Gene Table'!D127)</f>
        <v>NM_024596</v>
      </c>
      <c r="C127" s="5" t="s">
        <v>1770</v>
      </c>
      <c r="D127" s="8">
        <v>33.270000000000003</v>
      </c>
      <c r="E127" s="8">
        <v>33.79</v>
      </c>
      <c r="F127" s="8">
        <v>34.479999999999997</v>
      </c>
      <c r="G127" s="8"/>
      <c r="H127" s="8"/>
      <c r="I127" s="8"/>
      <c r="J127" s="8"/>
      <c r="K127" s="8"/>
      <c r="L127" s="8"/>
      <c r="M127" s="8"/>
      <c r="N127" s="25">
        <f>AVERAGE(Calculations!D128:M128)</f>
        <v>33.846666666666664</v>
      </c>
      <c r="O127" s="25">
        <f>STDEV(Calculations!D128:M128)</f>
        <v>0.60698709486573243</v>
      </c>
    </row>
    <row r="128" spans="1:15">
      <c r="A128" s="128"/>
      <c r="B128" s="9" t="str">
        <f>IF('Gene Table'!D128="","",'Gene Table'!D128)</f>
        <v>NM_004639</v>
      </c>
      <c r="C128" s="5" t="s">
        <v>1771</v>
      </c>
      <c r="D128" s="8">
        <v>28.69</v>
      </c>
      <c r="E128" s="8">
        <v>29.15</v>
      </c>
      <c r="F128" s="8">
        <v>28.92</v>
      </c>
      <c r="G128" s="8"/>
      <c r="H128" s="8"/>
      <c r="I128" s="8"/>
      <c r="J128" s="8"/>
      <c r="K128" s="8"/>
      <c r="L128" s="8"/>
      <c r="M128" s="8"/>
      <c r="N128" s="25">
        <f>AVERAGE(Calculations!D129:M129)</f>
        <v>28.92</v>
      </c>
      <c r="O128" s="25">
        <f>STDEV(Calculations!D129:M129)</f>
        <v>0.2299999999998015</v>
      </c>
    </row>
    <row r="129" spans="1:15">
      <c r="A129" s="128"/>
      <c r="B129" s="9" t="str">
        <f>IF('Gene Table'!D129="","",'Gene Table'!D129)</f>
        <v>NM_001080124</v>
      </c>
      <c r="C129" s="5" t="s">
        <v>1773</v>
      </c>
      <c r="D129" s="8">
        <v>23.67</v>
      </c>
      <c r="E129" s="8">
        <v>23.71</v>
      </c>
      <c r="F129" s="8">
        <v>23.69</v>
      </c>
      <c r="G129" s="8"/>
      <c r="H129" s="8"/>
      <c r="I129" s="8"/>
      <c r="J129" s="8"/>
      <c r="K129" s="8"/>
      <c r="L129" s="8"/>
      <c r="M129" s="8"/>
      <c r="N129" s="25">
        <f>AVERAGE(Calculations!D130:M130)</f>
        <v>23.69</v>
      </c>
      <c r="O129" s="25">
        <f>STDEV(Calculations!D130:M130)</f>
        <v>1.9999999999999574E-2</v>
      </c>
    </row>
    <row r="130" spans="1:15">
      <c r="A130" s="128"/>
      <c r="B130" s="9" t="str">
        <f>IF('Gene Table'!D130="","",'Gene Table'!D130)</f>
        <v>NM_021141</v>
      </c>
      <c r="C130" s="5" t="s">
        <v>1774</v>
      </c>
      <c r="D130" s="8">
        <v>24.22</v>
      </c>
      <c r="E130" s="8">
        <v>24.38</v>
      </c>
      <c r="F130" s="8">
        <v>24.17</v>
      </c>
      <c r="G130" s="8"/>
      <c r="H130" s="8"/>
      <c r="I130" s="8"/>
      <c r="J130" s="8"/>
      <c r="K130" s="8"/>
      <c r="L130" s="8"/>
      <c r="M130" s="8"/>
      <c r="N130" s="25">
        <f>AVERAGE(Calculations!D131:M131)</f>
        <v>24.256666666666664</v>
      </c>
      <c r="O130" s="25">
        <f>STDEV(Calculations!D131:M131)</f>
        <v>0.10969655114602785</v>
      </c>
    </row>
    <row r="131" spans="1:15">
      <c r="A131" s="128"/>
      <c r="B131" s="9" t="str">
        <f>IF('Gene Table'!D131="","",'Gene Table'!D131)</f>
        <v>NM_003401</v>
      </c>
      <c r="C131" s="5" t="s">
        <v>1775</v>
      </c>
      <c r="D131" s="8">
        <v>24.37</v>
      </c>
      <c r="E131" s="8">
        <v>24.51</v>
      </c>
      <c r="F131" s="8">
        <v>24.51</v>
      </c>
      <c r="G131" s="8"/>
      <c r="H131" s="8"/>
      <c r="I131" s="8"/>
      <c r="J131" s="8"/>
      <c r="K131" s="8"/>
      <c r="L131" s="8"/>
      <c r="M131" s="8"/>
      <c r="N131" s="25">
        <f>AVERAGE(Calculations!D132:M132)</f>
        <v>24.463333333333335</v>
      </c>
      <c r="O131" s="25">
        <f>STDEV(Calculations!D132:M132)</f>
        <v>8.0829037686547936E-2</v>
      </c>
    </row>
    <row r="132" spans="1:15">
      <c r="A132" s="128"/>
      <c r="B132" s="9" t="str">
        <f>IF('Gene Table'!D132="","",'Gene Table'!D132)</f>
        <v>NM_001017415</v>
      </c>
      <c r="C132" s="5" t="s">
        <v>1776</v>
      </c>
      <c r="D132" s="8">
        <v>25.34</v>
      </c>
      <c r="E132" s="8">
        <v>25.5</v>
      </c>
      <c r="F132" s="8">
        <v>25.48</v>
      </c>
      <c r="G132" s="8"/>
      <c r="H132" s="8"/>
      <c r="I132" s="8"/>
      <c r="J132" s="8"/>
      <c r="K132" s="8"/>
      <c r="L132" s="8"/>
      <c r="M132" s="8"/>
      <c r="N132" s="25">
        <f>AVERAGE(Calculations!D133:M133)</f>
        <v>25.44</v>
      </c>
      <c r="O132" s="25">
        <f>STDEV(Calculations!D133:M133)</f>
        <v>8.7177978870813647E-2</v>
      </c>
    </row>
    <row r="133" spans="1:15">
      <c r="A133" s="128"/>
      <c r="B133" s="9" t="str">
        <f>IF('Gene Table'!D133="","",'Gene Table'!D133)</f>
        <v>NM_000373</v>
      </c>
      <c r="C133" s="5" t="s">
        <v>1777</v>
      </c>
      <c r="D133" s="8">
        <v>27.12</v>
      </c>
      <c r="E133" s="8">
        <v>27.15</v>
      </c>
      <c r="F133" s="8">
        <v>27.19</v>
      </c>
      <c r="G133" s="8"/>
      <c r="H133" s="8"/>
      <c r="I133" s="8"/>
      <c r="J133" s="8"/>
      <c r="K133" s="8"/>
      <c r="L133" s="8"/>
      <c r="M133" s="8"/>
      <c r="N133" s="25">
        <f>AVERAGE(Calculations!D134:M134)</f>
        <v>27.153333333333332</v>
      </c>
      <c r="O133" s="25">
        <f>STDEV(Calculations!D134:M134)</f>
        <v>3.5118845842842722E-2</v>
      </c>
    </row>
    <row r="134" spans="1:15">
      <c r="A134" s="128"/>
      <c r="B134" s="9" t="str">
        <f>IF('Gene Table'!D134="","",'Gene Table'!D134)</f>
        <v>NM_001074</v>
      </c>
      <c r="C134" s="5" t="s">
        <v>1778</v>
      </c>
      <c r="D134" s="8">
        <v>24.08</v>
      </c>
      <c r="E134" s="8">
        <v>24.2</v>
      </c>
      <c r="F134" s="8">
        <v>24.22</v>
      </c>
      <c r="G134" s="8"/>
      <c r="H134" s="8"/>
      <c r="I134" s="8"/>
      <c r="J134" s="8"/>
      <c r="K134" s="8"/>
      <c r="L134" s="8"/>
      <c r="M134" s="8"/>
      <c r="N134" s="25">
        <f>AVERAGE(Calculations!D135:M135)</f>
        <v>24.166666666666668</v>
      </c>
      <c r="O134" s="25">
        <f>STDEV(Calculations!D135:M135)</f>
        <v>7.571877794400407E-2</v>
      </c>
    </row>
    <row r="135" spans="1:15">
      <c r="A135" s="128"/>
      <c r="B135" s="9" t="str">
        <f>IF('Gene Table'!D135="","",'Gene Table'!D135)</f>
        <v>NM_182729</v>
      </c>
      <c r="C135" s="5" t="s">
        <v>1779</v>
      </c>
      <c r="D135" s="8">
        <v>22.21</v>
      </c>
      <c r="E135" s="8">
        <v>22.35</v>
      </c>
      <c r="F135" s="8">
        <v>22.24</v>
      </c>
      <c r="G135" s="8"/>
      <c r="H135" s="8"/>
      <c r="I135" s="8"/>
      <c r="J135" s="8"/>
      <c r="K135" s="8"/>
      <c r="L135" s="8"/>
      <c r="M135" s="8"/>
      <c r="N135" s="25">
        <f>AVERAGE(Calculations!D136:M136)</f>
        <v>22.266666666666666</v>
      </c>
      <c r="O135" s="25">
        <f>STDEV(Calculations!D136:M136)</f>
        <v>7.3711147958320691E-2</v>
      </c>
    </row>
    <row r="136" spans="1:15">
      <c r="A136" s="128"/>
      <c r="B136" s="9" t="str">
        <f>IF('Gene Table'!D136="","",'Gene Table'!D136)</f>
        <v>NM_000355</v>
      </c>
      <c r="C136" s="5" t="s">
        <v>1780</v>
      </c>
      <c r="D136" s="8">
        <v>29.92</v>
      </c>
      <c r="E136" s="8">
        <v>30.05</v>
      </c>
      <c r="F136" s="8">
        <v>29.95</v>
      </c>
      <c r="G136" s="8"/>
      <c r="H136" s="8"/>
      <c r="I136" s="8"/>
      <c r="J136" s="8"/>
      <c r="K136" s="8"/>
      <c r="L136" s="8"/>
      <c r="M136" s="8"/>
      <c r="N136" s="25">
        <f>AVERAGE(Calculations!D137:M137)</f>
        <v>29.973333333333333</v>
      </c>
      <c r="O136" s="25">
        <f>STDEV(Calculations!D137:M137)</f>
        <v>6.8068592855540302E-2</v>
      </c>
    </row>
    <row r="137" spans="1:15">
      <c r="A137" s="128"/>
      <c r="B137" s="9" t="str">
        <f>IF('Gene Table'!D137="","",'Gene Table'!D137)</f>
        <v>NM_000636</v>
      </c>
      <c r="C137" s="5" t="s">
        <v>1781</v>
      </c>
      <c r="D137" s="8">
        <v>25.18</v>
      </c>
      <c r="E137" s="8">
        <v>25.24</v>
      </c>
      <c r="F137" s="8">
        <v>25.23</v>
      </c>
      <c r="G137" s="8"/>
      <c r="H137" s="8"/>
      <c r="I137" s="8"/>
      <c r="J137" s="8"/>
      <c r="K137" s="8"/>
      <c r="L137" s="8"/>
      <c r="M137" s="8"/>
      <c r="N137" s="25">
        <f>AVERAGE(Calculations!D138:M138)</f>
        <v>25.216666666666669</v>
      </c>
      <c r="O137" s="25">
        <f>STDEV(Calculations!D138:M138)</f>
        <v>3.2145502536642868E-2</v>
      </c>
    </row>
    <row r="138" spans="1:15">
      <c r="A138" s="128"/>
      <c r="B138" s="9" t="str">
        <f>IF('Gene Table'!D138="","",'Gene Table'!D138)</f>
        <v>NM_194255</v>
      </c>
      <c r="C138" s="5" t="s">
        <v>1782</v>
      </c>
      <c r="D138" s="8">
        <v>25.27</v>
      </c>
      <c r="E138" s="8">
        <v>25.39</v>
      </c>
      <c r="F138" s="8">
        <v>25.36</v>
      </c>
      <c r="G138" s="8"/>
      <c r="H138" s="8"/>
      <c r="I138" s="8"/>
      <c r="J138" s="8"/>
      <c r="K138" s="8"/>
      <c r="L138" s="8"/>
      <c r="M138" s="8"/>
      <c r="N138" s="25">
        <f>AVERAGE(Calculations!D139:M139)</f>
        <v>25.34</v>
      </c>
      <c r="O138" s="25">
        <f>STDEV(Calculations!D139:M139)</f>
        <v>6.2449979983984362E-2</v>
      </c>
    </row>
    <row r="139" spans="1:15">
      <c r="A139" s="128"/>
      <c r="B139" s="9" t="str">
        <f>IF('Gene Table'!D139="","",'Gene Table'!D139)</f>
        <v>NM_000452</v>
      </c>
      <c r="C139" s="5" t="s">
        <v>1783</v>
      </c>
      <c r="D139" s="8">
        <v>25.48</v>
      </c>
      <c r="E139" s="8">
        <v>25.62</v>
      </c>
      <c r="F139" s="8">
        <v>25.41</v>
      </c>
      <c r="G139" s="8"/>
      <c r="H139" s="8"/>
      <c r="I139" s="8"/>
      <c r="J139" s="8"/>
      <c r="K139" s="8"/>
      <c r="L139" s="8"/>
      <c r="M139" s="8"/>
      <c r="N139" s="25">
        <f>AVERAGE(Calculations!D140:M140)</f>
        <v>25.503333333333334</v>
      </c>
      <c r="O139" s="25">
        <f>STDEV(Calculations!D140:M140)</f>
        <v>0.1069267662156367</v>
      </c>
    </row>
    <row r="140" spans="1:15">
      <c r="A140" s="128"/>
      <c r="B140" s="9" t="str">
        <f>IF('Gene Table'!D140="","",'Gene Table'!D140)</f>
        <v>NM_022362</v>
      </c>
      <c r="C140" s="5" t="s">
        <v>1784</v>
      </c>
      <c r="D140" s="8">
        <v>25.08</v>
      </c>
      <c r="E140" s="8">
        <v>25.09</v>
      </c>
      <c r="F140" s="8">
        <v>25.14</v>
      </c>
      <c r="G140" s="8"/>
      <c r="H140" s="8"/>
      <c r="I140" s="8"/>
      <c r="J140" s="8"/>
      <c r="K140" s="8"/>
      <c r="L140" s="8"/>
      <c r="M140" s="8"/>
      <c r="N140" s="25">
        <f>AVERAGE(Calculations!D141:M141)</f>
        <v>25.103333333333335</v>
      </c>
      <c r="O140" s="25">
        <f>STDEV(Calculations!D141:M141)</f>
        <v>3.2145502536644152E-2</v>
      </c>
    </row>
    <row r="141" spans="1:15">
      <c r="A141" s="128"/>
      <c r="B141" s="9" t="str">
        <f>IF('Gene Table'!D141="","",'Gene Table'!D141)</f>
        <v>NM_005410</v>
      </c>
      <c r="C141" s="5" t="s">
        <v>1785</v>
      </c>
      <c r="D141" s="8">
        <v>24</v>
      </c>
      <c r="E141" s="8">
        <v>24.03</v>
      </c>
      <c r="F141" s="8">
        <v>24.04</v>
      </c>
      <c r="G141" s="8"/>
      <c r="H141" s="8"/>
      <c r="I141" s="8"/>
      <c r="J141" s="8"/>
      <c r="K141" s="8"/>
      <c r="L141" s="8"/>
      <c r="M141" s="8"/>
      <c r="N141" s="25">
        <f>AVERAGE(Calculations!D142:M142)</f>
        <v>24.02333333333333</v>
      </c>
      <c r="O141" s="25">
        <f>STDEV(Calculations!D142:M142)</f>
        <v>2.0816659994661167E-2</v>
      </c>
    </row>
    <row r="142" spans="1:15">
      <c r="A142" s="128"/>
      <c r="B142" s="9" t="str">
        <f>IF('Gene Table'!D142="","",'Gene Table'!D142)</f>
        <v>NM_022162</v>
      </c>
      <c r="C142" s="5" t="s">
        <v>1786</v>
      </c>
      <c r="D142" s="8">
        <v>24.53</v>
      </c>
      <c r="E142" s="8">
        <v>24.6</v>
      </c>
      <c r="F142" s="8">
        <v>24.49</v>
      </c>
      <c r="G142" s="8"/>
      <c r="H142" s="8"/>
      <c r="I142" s="8"/>
      <c r="J142" s="8"/>
      <c r="K142" s="8"/>
      <c r="L142" s="8"/>
      <c r="M142" s="8"/>
      <c r="N142" s="25">
        <f>AVERAGE(Calculations!D143:M143)</f>
        <v>24.540000000000003</v>
      </c>
      <c r="O142" s="25">
        <f>STDEV(Calculations!D143:M143)</f>
        <v>5.5677643628301583E-2</v>
      </c>
    </row>
    <row r="143" spans="1:15">
      <c r="A143" s="128"/>
      <c r="B143" s="9" t="str">
        <f>IF('Gene Table'!D143="","",'Gene Table'!D143)</f>
        <v>NM_000450</v>
      </c>
      <c r="C143" s="5" t="s">
        <v>1787</v>
      </c>
      <c r="D143" s="8">
        <v>23.24</v>
      </c>
      <c r="E143" s="8">
        <v>23.43</v>
      </c>
      <c r="F143" s="8">
        <v>23.33</v>
      </c>
      <c r="G143" s="8"/>
      <c r="H143" s="8"/>
      <c r="I143" s="8"/>
      <c r="J143" s="8"/>
      <c r="K143" s="8"/>
      <c r="L143" s="8"/>
      <c r="M143" s="8"/>
      <c r="N143" s="25">
        <f>AVERAGE(Calculations!D144:M144)</f>
        <v>23.333333333333332</v>
      </c>
      <c r="O143" s="25">
        <f>STDEV(Calculations!D144:M144)</f>
        <v>9.5043849529222332E-2</v>
      </c>
    </row>
    <row r="144" spans="1:15">
      <c r="A144" s="128"/>
      <c r="B144" s="9" t="str">
        <f>IF('Gene Table'!D144="","",'Gene Table'!D144)</f>
        <v>NM_002957</v>
      </c>
      <c r="C144" s="5" t="s">
        <v>1788</v>
      </c>
      <c r="D144" s="8">
        <v>23.31</v>
      </c>
      <c r="E144" s="8">
        <v>23.59</v>
      </c>
      <c r="F144" s="8">
        <v>23.62</v>
      </c>
      <c r="G144" s="8"/>
      <c r="H144" s="8"/>
      <c r="I144" s="8"/>
      <c r="J144" s="8"/>
      <c r="K144" s="8"/>
      <c r="L144" s="8"/>
      <c r="M144" s="8"/>
      <c r="N144" s="25">
        <f>AVERAGE(Calculations!D145:M145)</f>
        <v>23.506666666666664</v>
      </c>
      <c r="O144" s="25">
        <f>STDEV(Calculations!D145:M145)</f>
        <v>0.17097758137635771</v>
      </c>
    </row>
    <row r="145" spans="1:15">
      <c r="A145" s="128"/>
      <c r="B145" s="9" t="str">
        <f>IF('Gene Table'!D145="","",'Gene Table'!D145)</f>
        <v>NM_002894</v>
      </c>
      <c r="C145" s="5" t="s">
        <v>1789</v>
      </c>
      <c r="D145" s="8">
        <v>26.2</v>
      </c>
      <c r="E145" s="8">
        <v>26.22</v>
      </c>
      <c r="F145" s="8">
        <v>26.15</v>
      </c>
      <c r="G145" s="8"/>
      <c r="H145" s="8"/>
      <c r="I145" s="8"/>
      <c r="J145" s="8"/>
      <c r="K145" s="8"/>
      <c r="L145" s="8"/>
      <c r="M145" s="8"/>
      <c r="N145" s="25">
        <f>AVERAGE(Calculations!D146:M146)</f>
        <v>26.189999999999998</v>
      </c>
      <c r="O145" s="25">
        <f>STDEV(Calculations!D146:M146)</f>
        <v>3.6055512754640105E-2</v>
      </c>
    </row>
    <row r="146" spans="1:15">
      <c r="A146" s="128"/>
      <c r="B146" s="9" t="str">
        <f>IF('Gene Table'!D146="","",'Gene Table'!D146)</f>
        <v>NM_002890</v>
      </c>
      <c r="C146" s="5" t="s">
        <v>1790</v>
      </c>
      <c r="D146" s="8">
        <v>25.11</v>
      </c>
      <c r="E146" s="8">
        <v>25.27</v>
      </c>
      <c r="F146" s="8">
        <v>25.22</v>
      </c>
      <c r="G146" s="8"/>
      <c r="H146" s="8"/>
      <c r="I146" s="8"/>
      <c r="J146" s="8"/>
      <c r="K146" s="8"/>
      <c r="L146" s="8"/>
      <c r="M146" s="8"/>
      <c r="N146" s="25">
        <f>AVERAGE(Calculations!D147:M147)</f>
        <v>25.2</v>
      </c>
      <c r="O146" s="25">
        <f>STDEV(Calculations!D147:M147)</f>
        <v>8.1853527718724492E-2</v>
      </c>
    </row>
    <row r="147" spans="1:15">
      <c r="A147" s="128"/>
      <c r="B147" s="9" t="str">
        <f>IF('Gene Table'!D147="","",'Gene Table'!D147)</f>
        <v>NM_000958</v>
      </c>
      <c r="C147" s="5" t="s">
        <v>1791</v>
      </c>
      <c r="D147" s="8">
        <v>24.07</v>
      </c>
      <c r="E147" s="8">
        <v>24.15</v>
      </c>
      <c r="F147" s="8">
        <v>24.13</v>
      </c>
      <c r="G147" s="8"/>
      <c r="H147" s="8"/>
      <c r="I147" s="8"/>
      <c r="J147" s="8"/>
      <c r="K147" s="8"/>
      <c r="L147" s="8"/>
      <c r="M147" s="8"/>
      <c r="N147" s="25">
        <f>AVERAGE(Calculations!D148:M148)</f>
        <v>24.116666666666664</v>
      </c>
      <c r="O147" s="25">
        <f>STDEV(Calculations!D148:M148)</f>
        <v>4.1633319989321772E-2</v>
      </c>
    </row>
    <row r="148" spans="1:15">
      <c r="A148" s="128"/>
      <c r="B148" s="9" t="str">
        <f>IF('Gene Table'!D148="","",'Gene Table'!D148)</f>
        <v>NM_000956</v>
      </c>
      <c r="C148" s="5" t="s">
        <v>1792</v>
      </c>
      <c r="D148" s="8">
        <v>27.61</v>
      </c>
      <c r="E148" s="8">
        <v>27.81</v>
      </c>
      <c r="F148" s="8">
        <v>27.71</v>
      </c>
      <c r="G148" s="8"/>
      <c r="H148" s="8"/>
      <c r="I148" s="8"/>
      <c r="J148" s="8"/>
      <c r="K148" s="8"/>
      <c r="L148" s="8"/>
      <c r="M148" s="8"/>
      <c r="N148" s="25">
        <f>AVERAGE(Calculations!D149:M149)</f>
        <v>27.709999999999997</v>
      </c>
      <c r="O148" s="25">
        <f>STDEV(Calculations!D149:M149)</f>
        <v>9.9999999999999645E-2</v>
      </c>
    </row>
    <row r="149" spans="1:15">
      <c r="A149" s="128"/>
      <c r="B149" s="9" t="str">
        <f>IF('Gene Table'!D149="","",'Gene Table'!D149)</f>
        <v>NM_000264</v>
      </c>
      <c r="C149" s="5" t="s">
        <v>1793</v>
      </c>
      <c r="D149" s="8">
        <v>26.2</v>
      </c>
      <c r="E149" s="8">
        <v>26.16</v>
      </c>
      <c r="F149" s="8">
        <v>26.18</v>
      </c>
      <c r="G149" s="8"/>
      <c r="H149" s="8"/>
      <c r="I149" s="8"/>
      <c r="J149" s="8"/>
      <c r="K149" s="8"/>
      <c r="L149" s="8"/>
      <c r="M149" s="8"/>
      <c r="N149" s="25">
        <f>AVERAGE(Calculations!D150:M150)</f>
        <v>26.179999999999996</v>
      </c>
      <c r="O149" s="25">
        <f>STDEV(Calculations!D150:M150)</f>
        <v>1.9999999999999574E-2</v>
      </c>
    </row>
    <row r="150" spans="1:15">
      <c r="A150" s="128"/>
      <c r="B150" s="9" t="str">
        <f>IF('Gene Table'!D150="","",'Gene Table'!D150)</f>
        <v>NM_002734</v>
      </c>
      <c r="C150" s="5" t="s">
        <v>1794</v>
      </c>
      <c r="D150" s="8">
        <v>24.42</v>
      </c>
      <c r="E150" s="8">
        <v>24.52</v>
      </c>
      <c r="F150" s="8">
        <v>24.53</v>
      </c>
      <c r="G150" s="8"/>
      <c r="H150" s="8"/>
      <c r="I150" s="8"/>
      <c r="J150" s="8"/>
      <c r="K150" s="8"/>
      <c r="L150" s="8"/>
      <c r="M150" s="8"/>
      <c r="N150" s="25">
        <f>AVERAGE(Calculations!D151:M151)</f>
        <v>24.49</v>
      </c>
      <c r="O150" s="25">
        <f>STDEV(Calculations!D151:M151)</f>
        <v>6.0827625302981483E-2</v>
      </c>
    </row>
    <row r="151" spans="1:15">
      <c r="A151" s="128"/>
      <c r="B151" s="9" t="str">
        <f>IF('Gene Table'!D151="","",'Gene Table'!D151)</f>
        <v>NM_018272</v>
      </c>
      <c r="C151" s="5" t="s">
        <v>1795</v>
      </c>
      <c r="D151" s="8">
        <v>25.4</v>
      </c>
      <c r="E151" s="8">
        <v>25.71</v>
      </c>
      <c r="F151" s="8">
        <v>25.68</v>
      </c>
      <c r="G151" s="8"/>
      <c r="H151" s="8"/>
      <c r="I151" s="8"/>
      <c r="J151" s="8"/>
      <c r="K151" s="8"/>
      <c r="L151" s="8"/>
      <c r="M151" s="8"/>
      <c r="N151" s="25">
        <f>AVERAGE(Calculations!D152:M152)</f>
        <v>25.596666666666664</v>
      </c>
      <c r="O151" s="25">
        <f>STDEV(Calculations!D152:M152)</f>
        <v>0.17097758137669017</v>
      </c>
    </row>
    <row r="152" spans="1:15">
      <c r="A152" s="128"/>
      <c r="B152" s="9" t="str">
        <f>IF('Gene Table'!D152="","",'Gene Table'!D152)</f>
        <v>NM_018248</v>
      </c>
      <c r="C152" s="5" t="s">
        <v>1796</v>
      </c>
      <c r="D152" s="8">
        <v>23.13</v>
      </c>
      <c r="E152" s="8">
        <v>23.61</v>
      </c>
      <c r="F152" s="8">
        <v>23.51</v>
      </c>
      <c r="G152" s="8"/>
      <c r="H152" s="8"/>
      <c r="I152" s="8"/>
      <c r="J152" s="8"/>
      <c r="K152" s="8"/>
      <c r="L152" s="8"/>
      <c r="M152" s="8"/>
      <c r="N152" s="25">
        <f>AVERAGE(Calculations!D153:M153)</f>
        <v>23.416666666666668</v>
      </c>
      <c r="O152" s="25">
        <f>STDEV(Calculations!D153:M153)</f>
        <v>0.25324559884313091</v>
      </c>
    </row>
    <row r="153" spans="1:15">
      <c r="A153" s="128"/>
      <c r="B153" s="9" t="str">
        <f>IF('Gene Table'!D153="","",'Gene Table'!D153)</f>
        <v>NM_017672</v>
      </c>
      <c r="C153" s="5" t="s">
        <v>1797</v>
      </c>
      <c r="D153" s="8">
        <v>27.49</v>
      </c>
      <c r="E153" s="8">
        <v>27.46</v>
      </c>
      <c r="F153" s="8">
        <v>27.69</v>
      </c>
      <c r="G153" s="8"/>
      <c r="H153" s="8"/>
      <c r="I153" s="8"/>
      <c r="J153" s="8"/>
      <c r="K153" s="8"/>
      <c r="L153" s="8"/>
      <c r="M153" s="8"/>
      <c r="N153" s="25">
        <f>AVERAGE(Calculations!D154:M154)</f>
        <v>27.546666666666667</v>
      </c>
      <c r="O153" s="25">
        <f>STDEV(Calculations!D154:M154)</f>
        <v>0.12503332889007449</v>
      </c>
    </row>
    <row r="154" spans="1:15">
      <c r="A154" s="128"/>
      <c r="B154" s="9" t="str">
        <f>IF('Gene Table'!D154="","",'Gene Table'!D154)</f>
        <v>NM_019093</v>
      </c>
      <c r="C154" s="5" t="s">
        <v>1798</v>
      </c>
      <c r="D154" s="8">
        <v>27.79</v>
      </c>
      <c r="E154" s="8">
        <v>28.01</v>
      </c>
      <c r="F154" s="8">
        <v>28.08</v>
      </c>
      <c r="G154" s="8"/>
      <c r="H154" s="8"/>
      <c r="I154" s="8"/>
      <c r="J154" s="8"/>
      <c r="K154" s="8"/>
      <c r="L154" s="8"/>
      <c r="M154" s="8"/>
      <c r="N154" s="25">
        <f>AVERAGE(Calculations!D155:M155)</f>
        <v>27.959999999999997</v>
      </c>
      <c r="O154" s="25">
        <f>STDEV(Calculations!D155:M155)</f>
        <v>0.15132745950421561</v>
      </c>
    </row>
    <row r="155" spans="1:15">
      <c r="A155" s="128"/>
      <c r="B155" s="9" t="str">
        <f>IF('Gene Table'!D155="","",'Gene Table'!D155)</f>
        <v>NM_007120</v>
      </c>
      <c r="C155" s="5" t="s">
        <v>1799</v>
      </c>
      <c r="D155" s="8">
        <v>27.91</v>
      </c>
      <c r="E155" s="8">
        <v>28.11</v>
      </c>
      <c r="F155" s="8">
        <v>28.14</v>
      </c>
      <c r="G155" s="8"/>
      <c r="H155" s="8"/>
      <c r="I155" s="8"/>
      <c r="J155" s="8"/>
      <c r="K155" s="8"/>
      <c r="L155" s="8"/>
      <c r="M155" s="8"/>
      <c r="N155" s="25">
        <f>AVERAGE(Calculations!D156:M156)</f>
        <v>28.053333333333331</v>
      </c>
      <c r="O155" s="25">
        <f>STDEV(Calculations!D156:M156)</f>
        <v>0.12503332889007365</v>
      </c>
    </row>
    <row r="156" spans="1:15">
      <c r="A156" s="128"/>
      <c r="B156" s="9" t="str">
        <f>IF('Gene Table'!D156="","",'Gene Table'!D156)</f>
        <v>NM_001184</v>
      </c>
      <c r="C156" s="5" t="s">
        <v>1800</v>
      </c>
      <c r="D156" s="8">
        <v>25.47</v>
      </c>
      <c r="E156" s="8">
        <v>25.6</v>
      </c>
      <c r="F156" s="8">
        <v>25.57</v>
      </c>
      <c r="G156" s="8"/>
      <c r="H156" s="8"/>
      <c r="I156" s="8"/>
      <c r="J156" s="8"/>
      <c r="K156" s="8"/>
      <c r="L156" s="8"/>
      <c r="M156" s="8"/>
      <c r="N156" s="25">
        <f>AVERAGE(Calculations!D157:M157)</f>
        <v>25.546666666666667</v>
      </c>
      <c r="O156" s="25">
        <f>STDEV(Calculations!D157:M157)</f>
        <v>6.8068592855541704E-2</v>
      </c>
    </row>
    <row r="157" spans="1:15">
      <c r="A157" s="128"/>
      <c r="B157" s="9" t="str">
        <f>IF('Gene Table'!D157="","",'Gene Table'!D157)</f>
        <v>NM_205862</v>
      </c>
      <c r="C157" s="5" t="s">
        <v>1801</v>
      </c>
      <c r="D157" s="8">
        <v>25.29</v>
      </c>
      <c r="E157" s="8">
        <v>25.41</v>
      </c>
      <c r="F157" s="8">
        <v>25.39</v>
      </c>
      <c r="G157" s="8"/>
      <c r="H157" s="8"/>
      <c r="I157" s="8"/>
      <c r="J157" s="8"/>
      <c r="K157" s="8"/>
      <c r="L157" s="8"/>
      <c r="M157" s="8"/>
      <c r="N157" s="25">
        <f>AVERAGE(Calculations!D158:M158)</f>
        <v>25.363333333333333</v>
      </c>
      <c r="O157" s="25">
        <f>STDEV(Calculations!D158:M158)</f>
        <v>6.4291005073287028E-2</v>
      </c>
    </row>
    <row r="158" spans="1:15">
      <c r="A158" s="128"/>
      <c r="B158" s="9" t="str">
        <f>IF('Gene Table'!D158="","",'Gene Table'!D158)</f>
        <v>NM_019075</v>
      </c>
      <c r="C158" s="5" t="s">
        <v>1802</v>
      </c>
      <c r="D158" s="8">
        <v>25.6</v>
      </c>
      <c r="E158" s="8">
        <v>25.73</v>
      </c>
      <c r="F158" s="8">
        <v>25.69</v>
      </c>
      <c r="G158" s="8"/>
      <c r="H158" s="8"/>
      <c r="I158" s="8"/>
      <c r="J158" s="8"/>
      <c r="K158" s="8"/>
      <c r="L158" s="8"/>
      <c r="M158" s="8"/>
      <c r="N158" s="25">
        <f>AVERAGE(Calculations!D159:M159)</f>
        <v>25.673333333333332</v>
      </c>
      <c r="O158" s="25">
        <f>STDEV(Calculations!D159:M159)</f>
        <v>6.6583281184793494E-2</v>
      </c>
    </row>
    <row r="159" spans="1:15">
      <c r="A159" s="128"/>
      <c r="B159" s="9" t="str">
        <f>IF('Gene Table'!D159="","",'Gene Table'!D159)</f>
        <v>NM_017442</v>
      </c>
      <c r="C159" s="5" t="s">
        <v>1803</v>
      </c>
      <c r="D159" s="8">
        <v>22.91</v>
      </c>
      <c r="E159" s="8">
        <v>23.04</v>
      </c>
      <c r="F159" s="8">
        <v>23.02</v>
      </c>
      <c r="G159" s="8"/>
      <c r="H159" s="8"/>
      <c r="I159" s="8"/>
      <c r="J159" s="8"/>
      <c r="K159" s="8"/>
      <c r="L159" s="8"/>
      <c r="M159" s="8"/>
      <c r="N159" s="25">
        <f>AVERAGE(Calculations!D160:M160)</f>
        <v>22.99</v>
      </c>
      <c r="O159" s="25">
        <f>STDEV(Calculations!D160:M160)</f>
        <v>6.9999999999999521E-2</v>
      </c>
    </row>
    <row r="160" spans="1:15">
      <c r="A160" s="128"/>
      <c r="B160" s="9" t="str">
        <f>IF('Gene Table'!D160="","",'Gene Table'!D160)</f>
        <v>NM_000534</v>
      </c>
      <c r="C160" s="5" t="s">
        <v>1804</v>
      </c>
      <c r="D160" s="8">
        <v>24.4</v>
      </c>
      <c r="E160" s="8">
        <v>24.56</v>
      </c>
      <c r="F160" s="8">
        <v>24.47</v>
      </c>
      <c r="G160" s="8"/>
      <c r="H160" s="8"/>
      <c r="I160" s="8"/>
      <c r="J160" s="8"/>
      <c r="K160" s="8"/>
      <c r="L160" s="8"/>
      <c r="M160" s="8"/>
      <c r="N160" s="25">
        <f>AVERAGE(Calculations!D161:M161)</f>
        <v>24.476666666666663</v>
      </c>
      <c r="O160" s="25">
        <f>STDEV(Calculations!D161:M161)</f>
        <v>8.0208062770106503E-2</v>
      </c>
    </row>
    <row r="161" spans="1:15">
      <c r="A161" s="128"/>
      <c r="B161" s="9" t="str">
        <f>IF('Gene Table'!D161="","",'Gene Table'!D161)</f>
        <v>NM_002613</v>
      </c>
      <c r="C161" s="5" t="s">
        <v>1805</v>
      </c>
      <c r="D161" s="8">
        <v>32.89</v>
      </c>
      <c r="E161" s="8">
        <v>32.67</v>
      </c>
      <c r="F161" s="8">
        <v>32.79</v>
      </c>
      <c r="G161" s="8"/>
      <c r="H161" s="8"/>
      <c r="I161" s="8"/>
      <c r="J161" s="8"/>
      <c r="K161" s="8"/>
      <c r="L161" s="8"/>
      <c r="M161" s="8"/>
      <c r="N161" s="25">
        <f>AVERAGE(Calculations!D162:M162)</f>
        <v>32.783333333333331</v>
      </c>
      <c r="O161" s="25">
        <f>STDEV(Calculations!D162:M162)</f>
        <v>0.11015141094572141</v>
      </c>
    </row>
    <row r="162" spans="1:15">
      <c r="A162" s="128"/>
      <c r="B162" s="9" t="str">
        <f>IF('Gene Table'!D162="","",'Gene Table'!D162)</f>
        <v>NM_016341</v>
      </c>
      <c r="C162" s="5" t="s">
        <v>1806</v>
      </c>
      <c r="D162" s="8">
        <v>24.45</v>
      </c>
      <c r="E162" s="8">
        <v>24.71</v>
      </c>
      <c r="F162" s="8">
        <v>24.57</v>
      </c>
      <c r="G162" s="8"/>
      <c r="H162" s="8"/>
      <c r="I162" s="8"/>
      <c r="J162" s="8"/>
      <c r="K162" s="8"/>
      <c r="L162" s="8"/>
      <c r="M162" s="8"/>
      <c r="N162" s="25">
        <f>AVERAGE(Calculations!D163:M163)</f>
        <v>24.576666666666664</v>
      </c>
      <c r="O162" s="25">
        <f>STDEV(Calculations!D163:M163)</f>
        <v>0.130128141972955</v>
      </c>
    </row>
    <row r="163" spans="1:15">
      <c r="A163" s="128"/>
      <c r="B163" s="9" t="str">
        <f>IF('Gene Table'!D163="","",'Gene Table'!D163)</f>
        <v>NM_020529</v>
      </c>
      <c r="C163" s="5" t="s">
        <v>1807</v>
      </c>
      <c r="D163" s="8">
        <v>24.1</v>
      </c>
      <c r="E163" s="8">
        <v>24.14</v>
      </c>
      <c r="F163" s="8">
        <v>24.13</v>
      </c>
      <c r="G163" s="8"/>
      <c r="H163" s="8"/>
      <c r="I163" s="8"/>
      <c r="J163" s="8"/>
      <c r="K163" s="8"/>
      <c r="L163" s="8"/>
      <c r="M163" s="8"/>
      <c r="N163" s="25">
        <f>AVERAGE(Calculations!D164:M164)</f>
        <v>24.123333333333335</v>
      </c>
      <c r="O163" s="25">
        <f>STDEV(Calculations!D164:M164)</f>
        <v>2.0816659994660598E-2</v>
      </c>
    </row>
    <row r="164" spans="1:15">
      <c r="A164" s="128"/>
      <c r="B164" s="9" t="str">
        <f>IF('Gene Table'!D164="","",'Gene Table'!D164)</f>
        <v>NM_003998</v>
      </c>
      <c r="C164" s="5" t="s">
        <v>1808</v>
      </c>
      <c r="D164" s="8">
        <v>24.51</v>
      </c>
      <c r="E164" s="8">
        <v>25.01</v>
      </c>
      <c r="F164" s="8">
        <v>24.87</v>
      </c>
      <c r="G164" s="8"/>
      <c r="H164" s="8"/>
      <c r="I164" s="8"/>
      <c r="J164" s="8"/>
      <c r="K164" s="8"/>
      <c r="L164" s="8"/>
      <c r="M164" s="8"/>
      <c r="N164" s="25">
        <f>AVERAGE(Calculations!D165:M165)</f>
        <v>24.796666666666667</v>
      </c>
      <c r="O164" s="25">
        <f>STDEV(Calculations!D165:M165)</f>
        <v>0.2579405616288023</v>
      </c>
    </row>
    <row r="165" spans="1:15">
      <c r="A165" s="128"/>
      <c r="B165" s="9" t="str">
        <f>IF('Gene Table'!D165="","",'Gene Table'!D165)</f>
        <v>NM_006164</v>
      </c>
      <c r="C165" s="5" t="s">
        <v>1809</v>
      </c>
      <c r="D165" s="8">
        <v>31.07</v>
      </c>
      <c r="E165" s="8">
        <v>31.36</v>
      </c>
      <c r="F165" s="8">
        <v>31.08</v>
      </c>
      <c r="G165" s="8"/>
      <c r="H165" s="8"/>
      <c r="I165" s="8"/>
      <c r="J165" s="8"/>
      <c r="K165" s="8"/>
      <c r="L165" s="8"/>
      <c r="M165" s="8"/>
      <c r="N165" s="25">
        <f>AVERAGE(Calculations!D166:M166)</f>
        <v>31.169999999999998</v>
      </c>
      <c r="O165" s="25">
        <f>STDEV(Calculations!D166:M166)</f>
        <v>0.16462077633154332</v>
      </c>
    </row>
    <row r="166" spans="1:15">
      <c r="A166" s="128"/>
      <c r="B166" s="9" t="str">
        <f>IF('Gene Table'!D166="","",'Gene Table'!D166)</f>
        <v>NM_002485</v>
      </c>
      <c r="C166" s="5" t="s">
        <v>1813</v>
      </c>
      <c r="D166" s="8">
        <v>26.79</v>
      </c>
      <c r="E166" s="8">
        <v>26.72</v>
      </c>
      <c r="F166" s="8">
        <v>26.8</v>
      </c>
      <c r="G166" s="8"/>
      <c r="H166" s="8"/>
      <c r="I166" s="8"/>
      <c r="J166" s="8"/>
      <c r="K166" s="8"/>
      <c r="L166" s="8"/>
      <c r="M166" s="8"/>
      <c r="N166" s="25">
        <f>AVERAGE(Calculations!D167:M167)</f>
        <v>26.77</v>
      </c>
      <c r="O166" s="25">
        <f>STDEV(Calculations!D167:M167)</f>
        <v>4.3588989435407434E-2</v>
      </c>
    </row>
    <row r="167" spans="1:15">
      <c r="A167" s="128"/>
      <c r="B167" s="9" t="str">
        <f>IF('Gene Table'!D167="","",'Gene Table'!D167)</f>
        <v>NM_002454</v>
      </c>
      <c r="C167" s="5" t="s">
        <v>1814</v>
      </c>
      <c r="D167" s="8">
        <v>28.92</v>
      </c>
      <c r="E167" s="8">
        <v>29.03</v>
      </c>
      <c r="F167" s="8">
        <v>28.99</v>
      </c>
      <c r="G167" s="8"/>
      <c r="H167" s="8"/>
      <c r="I167" s="8"/>
      <c r="J167" s="8"/>
      <c r="K167" s="8"/>
      <c r="L167" s="8"/>
      <c r="M167" s="8"/>
      <c r="N167" s="25">
        <f>AVERAGE(Calculations!D168:M168)</f>
        <v>28.98</v>
      </c>
      <c r="O167" s="25">
        <f>STDEV(Calculations!D168:M168)</f>
        <v>5.5677643628299675E-2</v>
      </c>
    </row>
    <row r="168" spans="1:15">
      <c r="A168" s="128"/>
      <c r="B168" s="9" t="str">
        <f>IF('Gene Table'!D168="","",'Gene Table'!D168)</f>
        <v>NM_019899</v>
      </c>
      <c r="C168" s="5" t="s">
        <v>1815</v>
      </c>
      <c r="D168" s="8">
        <v>31.31</v>
      </c>
      <c r="E168" s="8">
        <v>31.1</v>
      </c>
      <c r="F168" s="8">
        <v>31.41</v>
      </c>
      <c r="G168" s="8"/>
      <c r="H168" s="8"/>
      <c r="I168" s="8"/>
      <c r="J168" s="8"/>
      <c r="K168" s="8"/>
      <c r="L168" s="8"/>
      <c r="M168" s="8"/>
      <c r="N168" s="25">
        <f>AVERAGE(Calculations!D169:M169)</f>
        <v>31.27333333333333</v>
      </c>
      <c r="O168" s="25">
        <f>STDEV(Calculations!D169:M169)</f>
        <v>0.15821925715074339</v>
      </c>
    </row>
    <row r="169" spans="1:15">
      <c r="A169" s="128"/>
      <c r="B169" s="9" t="str">
        <f>IF('Gene Table'!D169="","",'Gene Table'!D169)</f>
        <v>NM_005590</v>
      </c>
      <c r="C169" s="5" t="s">
        <v>1816</v>
      </c>
      <c r="D169" s="8">
        <v>24.06</v>
      </c>
      <c r="E169" s="8">
        <v>24.15</v>
      </c>
      <c r="F169" s="8">
        <v>24.13</v>
      </c>
      <c r="G169" s="8"/>
      <c r="H169" s="8"/>
      <c r="I169" s="8"/>
      <c r="J169" s="8"/>
      <c r="K169" s="8"/>
      <c r="L169" s="8"/>
      <c r="M169" s="8"/>
      <c r="N169" s="25">
        <f>AVERAGE(Calculations!D170:M170)</f>
        <v>24.11333333333333</v>
      </c>
      <c r="O169" s="25">
        <f>STDEV(Calculations!D170:M170)</f>
        <v>4.725815626252608E-2</v>
      </c>
    </row>
    <row r="170" spans="1:15">
      <c r="A170" s="128"/>
      <c r="B170" s="9" t="str">
        <f>IF('Gene Table'!D170="","",'Gene Table'!D170)</f>
        <v>NM_000250</v>
      </c>
      <c r="C170" s="5" t="s">
        <v>1817</v>
      </c>
      <c r="D170" s="8">
        <v>24.81</v>
      </c>
      <c r="E170" s="8">
        <v>24.99</v>
      </c>
      <c r="F170" s="8">
        <v>25</v>
      </c>
      <c r="G170" s="8"/>
      <c r="H170" s="8"/>
      <c r="I170" s="8"/>
      <c r="J170" s="8"/>
      <c r="K170" s="8"/>
      <c r="L170" s="8"/>
      <c r="M170" s="8"/>
      <c r="N170" s="25">
        <f>AVERAGE(Calculations!D171:M171)</f>
        <v>24.933333333333334</v>
      </c>
      <c r="O170" s="25">
        <f>STDEV(Calculations!D171:M171)</f>
        <v>0.1069267662156366</v>
      </c>
    </row>
    <row r="171" spans="1:15">
      <c r="A171" s="128"/>
      <c r="B171" s="9" t="str">
        <f>IF('Gene Table'!D171="","",'Gene Table'!D171)</f>
        <v>NM_002426</v>
      </c>
      <c r="C171" s="5" t="s">
        <v>1818</v>
      </c>
      <c r="D171" s="8">
        <v>23.11</v>
      </c>
      <c r="E171" s="8">
        <v>23.21</v>
      </c>
      <c r="F171" s="8">
        <v>23.14</v>
      </c>
      <c r="G171" s="8"/>
      <c r="H171" s="8"/>
      <c r="I171" s="8"/>
      <c r="J171" s="8"/>
      <c r="K171" s="8"/>
      <c r="L171" s="8"/>
      <c r="M171" s="8"/>
      <c r="N171" s="25">
        <f>AVERAGE(Calculations!D172:M172)</f>
        <v>23.153333333333336</v>
      </c>
      <c r="O171" s="25">
        <f>STDEV(Calculations!D172:M172)</f>
        <v>5.1316014394469478E-2</v>
      </c>
    </row>
    <row r="172" spans="1:15">
      <c r="A172" s="128"/>
      <c r="B172" s="9" t="str">
        <f>IF('Gene Table'!D172="","",'Gene Table'!D172)</f>
        <v>NM_002422</v>
      </c>
      <c r="C172" s="5" t="s">
        <v>1819</v>
      </c>
      <c r="D172" s="8">
        <v>21.31</v>
      </c>
      <c r="E172" s="8">
        <v>21.41</v>
      </c>
      <c r="F172" s="8">
        <v>21.37</v>
      </c>
      <c r="G172" s="8"/>
      <c r="H172" s="8"/>
      <c r="I172" s="8"/>
      <c r="J172" s="8"/>
      <c r="K172" s="8"/>
      <c r="L172" s="8"/>
      <c r="M172" s="8"/>
      <c r="N172" s="25">
        <f>AVERAGE(Calculations!D173:M173)</f>
        <v>21.363333333333333</v>
      </c>
      <c r="O172" s="25">
        <f>STDEV(Calculations!D173:M173)</f>
        <v>5.033222956847247E-2</v>
      </c>
    </row>
    <row r="173" spans="1:15">
      <c r="A173" s="128"/>
      <c r="B173" s="9" t="str">
        <f>IF('Gene Table'!D173="","",'Gene Table'!D173)</f>
        <v>NM_004530</v>
      </c>
      <c r="C173" s="5" t="s">
        <v>1820</v>
      </c>
      <c r="D173" s="8">
        <v>34.1</v>
      </c>
      <c r="E173" s="8">
        <v>34.270000000000003</v>
      </c>
      <c r="F173" s="8">
        <v>34.25</v>
      </c>
      <c r="G173" s="8"/>
      <c r="H173" s="8"/>
      <c r="I173" s="8"/>
      <c r="J173" s="8"/>
      <c r="K173" s="8"/>
      <c r="L173" s="8"/>
      <c r="M173" s="8"/>
      <c r="N173" s="25">
        <f>AVERAGE(Calculations!D174:M174)</f>
        <v>34.206666666666671</v>
      </c>
      <c r="O173" s="25">
        <f>STDEV(Calculations!D174:M174)</f>
        <v>9.2915732431775949E-2</v>
      </c>
    </row>
    <row r="174" spans="1:15">
      <c r="A174" s="128"/>
      <c r="B174" s="9" t="str">
        <f>IF('Gene Table'!D174="","",'Gene Table'!D174)</f>
        <v>NM_002421</v>
      </c>
      <c r="C174" s="5" t="s">
        <v>1821</v>
      </c>
      <c r="D174" s="8">
        <v>30.14</v>
      </c>
      <c r="E174" s="8">
        <v>29.97</v>
      </c>
      <c r="F174" s="8">
        <v>30.07</v>
      </c>
      <c r="G174" s="8"/>
      <c r="H174" s="8"/>
      <c r="I174" s="8"/>
      <c r="J174" s="8"/>
      <c r="K174" s="8"/>
      <c r="L174" s="8"/>
      <c r="M174" s="8"/>
      <c r="N174" s="25">
        <f>AVERAGE(Calculations!D175:M175)</f>
        <v>30.060000000000002</v>
      </c>
      <c r="O174" s="25">
        <f>STDEV(Calculations!D175:M175)</f>
        <v>8.5440037453176187E-2</v>
      </c>
    </row>
    <row r="175" spans="1:15">
      <c r="A175" s="128"/>
      <c r="B175" s="9" t="str">
        <f>IF('Gene Table'!D175="","",'Gene Table'!D175)</f>
        <v>NM_000244</v>
      </c>
      <c r="C175" s="5" t="s">
        <v>1822</v>
      </c>
      <c r="D175" s="8">
        <v>25.61</v>
      </c>
      <c r="E175" s="8">
        <v>25.83</v>
      </c>
      <c r="F175" s="8">
        <v>25.95</v>
      </c>
      <c r="G175" s="8"/>
      <c r="H175" s="8"/>
      <c r="I175" s="8"/>
      <c r="J175" s="8"/>
      <c r="K175" s="8"/>
      <c r="L175" s="8"/>
      <c r="M175" s="8"/>
      <c r="N175" s="25">
        <f>AVERAGE(Calculations!D176:M176)</f>
        <v>25.796666666666667</v>
      </c>
      <c r="O175" s="25">
        <f>STDEV(Calculations!D176:M176)</f>
        <v>0.17243356208459973</v>
      </c>
    </row>
    <row r="176" spans="1:15">
      <c r="A176" s="128"/>
      <c r="B176" s="9" t="str">
        <f>IF('Gene Table'!D176="","",'Gene Table'!D176)</f>
        <v>NM_006152</v>
      </c>
      <c r="C176" s="5" t="s">
        <v>1823</v>
      </c>
      <c r="D176" s="8">
        <v>28.19</v>
      </c>
      <c r="E176" s="8">
        <v>28.55</v>
      </c>
      <c r="F176" s="8">
        <v>28.42</v>
      </c>
      <c r="G176" s="8"/>
      <c r="H176" s="8"/>
      <c r="I176" s="8"/>
      <c r="J176" s="8"/>
      <c r="K176" s="8"/>
      <c r="L176" s="8"/>
      <c r="M176" s="8"/>
      <c r="N176" s="25">
        <f>AVERAGE(Calculations!D177:M177)</f>
        <v>28.386666666666667</v>
      </c>
      <c r="O176" s="25">
        <f>STDEV(Calculations!D177:M177)</f>
        <v>0.18230011885228023</v>
      </c>
    </row>
    <row r="177" spans="1:15">
      <c r="A177" s="128"/>
      <c r="B177" s="9" t="str">
        <f>IF('Gene Table'!D177="","",'Gene Table'!D177)</f>
        <v>NM_002312</v>
      </c>
      <c r="C177" s="5" t="s">
        <v>1824</v>
      </c>
      <c r="D177" s="8">
        <v>28.37</v>
      </c>
      <c r="E177" s="8">
        <v>28.82</v>
      </c>
      <c r="F177" s="8">
        <v>28.78</v>
      </c>
      <c r="G177" s="8"/>
      <c r="H177" s="8"/>
      <c r="I177" s="8"/>
      <c r="J177" s="8"/>
      <c r="K177" s="8"/>
      <c r="L177" s="8"/>
      <c r="M177" s="8"/>
      <c r="N177" s="25">
        <f>AVERAGE(Calculations!D178:M178)</f>
        <v>28.656666666666666</v>
      </c>
      <c r="O177" s="25">
        <f>STDEV(Calculations!D178:M178)</f>
        <v>0.24906491790971824</v>
      </c>
    </row>
    <row r="178" spans="1:15">
      <c r="A178" s="128"/>
      <c r="B178" s="9" t="str">
        <f>IF('Gene Table'!D178="","",'Gene Table'!D178)</f>
        <v>NM_005544</v>
      </c>
      <c r="C178" s="5" t="s">
        <v>1825</v>
      </c>
      <c r="D178" s="8">
        <v>24.71</v>
      </c>
      <c r="E178" s="8">
        <v>24.35</v>
      </c>
      <c r="F178" s="8">
        <v>24.44</v>
      </c>
      <c r="G178" s="8"/>
      <c r="H178" s="8"/>
      <c r="I178" s="8"/>
      <c r="J178" s="8"/>
      <c r="K178" s="8"/>
      <c r="L178" s="8"/>
      <c r="M178" s="8"/>
      <c r="N178" s="25">
        <f>AVERAGE(Calculations!D179:M179)</f>
        <v>24.5</v>
      </c>
      <c r="O178" s="25">
        <f>STDEV(Calculations!D179:M179)</f>
        <v>0.18734993995210342</v>
      </c>
    </row>
    <row r="179" spans="1:15">
      <c r="A179" s="128"/>
      <c r="B179" s="9" t="str">
        <f>IF('Gene Table'!D179="","",'Gene Table'!D179)</f>
        <v>NM_001562</v>
      </c>
      <c r="C179" s="5" t="s">
        <v>1826</v>
      </c>
      <c r="D179" s="8">
        <v>30.12</v>
      </c>
      <c r="E179" s="8">
        <v>30.24</v>
      </c>
      <c r="F179" s="8">
        <v>30.1</v>
      </c>
      <c r="G179" s="8"/>
      <c r="H179" s="8"/>
      <c r="I179" s="8"/>
      <c r="J179" s="8"/>
      <c r="K179" s="8"/>
      <c r="L179" s="8"/>
      <c r="M179" s="8"/>
      <c r="N179" s="25">
        <f>AVERAGE(Calculations!D180:M180)</f>
        <v>30.153333333333336</v>
      </c>
      <c r="O179" s="25">
        <f>STDEV(Calculations!D180:M180)</f>
        <v>7.5718777944002044E-2</v>
      </c>
    </row>
    <row r="180" spans="1:15">
      <c r="A180" s="128"/>
      <c r="B180" s="9" t="str">
        <f>IF('Gene Table'!D180="","",'Gene Table'!D180)</f>
        <v>NM_002187</v>
      </c>
      <c r="C180" s="5" t="s">
        <v>1827</v>
      </c>
      <c r="D180" s="8">
        <v>29</v>
      </c>
      <c r="E180" s="8">
        <v>29.12</v>
      </c>
      <c r="F180" s="8">
        <v>28.97</v>
      </c>
      <c r="G180" s="8"/>
      <c r="H180" s="8"/>
      <c r="I180" s="8"/>
      <c r="J180" s="8"/>
      <c r="K180" s="8"/>
      <c r="L180" s="8"/>
      <c r="M180" s="8"/>
      <c r="N180" s="25">
        <f>AVERAGE(Calculations!D181:M181)</f>
        <v>29.03</v>
      </c>
      <c r="O180" s="25">
        <f>STDEV(Calculations!D181:M181)</f>
        <v>7.9372539331938718E-2</v>
      </c>
    </row>
    <row r="181" spans="1:15">
      <c r="A181" s="128"/>
      <c r="B181" s="9" t="str">
        <f>IF('Gene Table'!D181="","",'Gene Table'!D181)</f>
        <v>NM_000882</v>
      </c>
      <c r="C181" s="5" t="s">
        <v>1828</v>
      </c>
      <c r="D181" s="8">
        <v>24.62</v>
      </c>
      <c r="E181" s="8">
        <v>24.63</v>
      </c>
      <c r="F181" s="8">
        <v>24.76</v>
      </c>
      <c r="G181" s="8"/>
      <c r="H181" s="8"/>
      <c r="I181" s="8"/>
      <c r="J181" s="8"/>
      <c r="K181" s="8"/>
      <c r="L181" s="8"/>
      <c r="M181" s="8"/>
      <c r="N181" s="25">
        <f>AVERAGE(Calculations!D182:M182)</f>
        <v>24.67</v>
      </c>
      <c r="O181" s="25">
        <f>STDEV(Calculations!D182:M182)</f>
        <v>7.8102496759067386E-2</v>
      </c>
    </row>
    <row r="182" spans="1:15">
      <c r="A182" s="128"/>
      <c r="B182" s="9" t="str">
        <f>IF('Gene Table'!D182="","",'Gene Table'!D182)</f>
        <v>NM_000575</v>
      </c>
      <c r="C182" s="5" t="s">
        <v>1829</v>
      </c>
      <c r="D182" s="8">
        <v>16.75</v>
      </c>
      <c r="E182" s="8">
        <v>16.809999999999999</v>
      </c>
      <c r="F182" s="8">
        <v>16.899999999999999</v>
      </c>
      <c r="G182" s="8"/>
      <c r="H182" s="8"/>
      <c r="I182" s="8"/>
      <c r="J182" s="8"/>
      <c r="K182" s="8"/>
      <c r="L182" s="8"/>
      <c r="M182" s="8"/>
      <c r="N182" s="25">
        <f>AVERAGE(Calculations!D183:M183)</f>
        <v>16.82</v>
      </c>
      <c r="O182" s="25">
        <f>STDEV(Calculations!D183:M183)</f>
        <v>7.5498344352706831E-2</v>
      </c>
    </row>
    <row r="183" spans="1:15">
      <c r="A183" s="128"/>
      <c r="B183" s="9" t="str">
        <f>IF('Gene Table'!D183="","",'Gene Table'!D183)</f>
        <v>HGDC</v>
      </c>
      <c r="C183" s="5" t="s">
        <v>1830</v>
      </c>
      <c r="D183" s="8">
        <v>25.03</v>
      </c>
      <c r="E183" s="8">
        <v>25.05</v>
      </c>
      <c r="F183" s="8">
        <v>25.01</v>
      </c>
      <c r="G183" s="8"/>
      <c r="H183" s="8"/>
      <c r="I183" s="8"/>
      <c r="J183" s="8"/>
      <c r="K183" s="8"/>
      <c r="L183" s="8"/>
      <c r="M183" s="8"/>
      <c r="N183" s="25">
        <f>AVERAGE(Calculations!D184:M184)</f>
        <v>25.03</v>
      </c>
      <c r="O183" s="25">
        <f>STDEV(Calculations!D184:M184)</f>
        <v>1.9999999999999574E-2</v>
      </c>
    </row>
    <row r="184" spans="1:15">
      <c r="A184" s="128"/>
      <c r="B184" s="9" t="str">
        <f>IF('Gene Table'!D184="","",'Gene Table'!D184)</f>
        <v>HGDC</v>
      </c>
      <c r="C184" s="5" t="s">
        <v>1831</v>
      </c>
      <c r="D184" s="8">
        <v>20.54</v>
      </c>
      <c r="E184" s="8">
        <v>20.64</v>
      </c>
      <c r="F184" s="8">
        <v>20.65</v>
      </c>
      <c r="G184" s="8"/>
      <c r="H184" s="8"/>
      <c r="I184" s="8"/>
      <c r="J184" s="8"/>
      <c r="K184" s="8"/>
      <c r="L184" s="8"/>
      <c r="M184" s="8"/>
      <c r="N184" s="25">
        <f>AVERAGE(Calculations!D185:M185)</f>
        <v>20.61</v>
      </c>
      <c r="O184" s="25">
        <f>STDEV(Calculations!D185:M185)</f>
        <v>6.0827625302982365E-2</v>
      </c>
    </row>
    <row r="185" spans="1:15">
      <c r="A185" s="128"/>
      <c r="B185" s="9" t="str">
        <f>IF('Gene Table'!D185="","",'Gene Table'!D185)</f>
        <v>NM_002046</v>
      </c>
      <c r="C185" s="5" t="s">
        <v>1832</v>
      </c>
      <c r="D185" s="8">
        <v>17.989999999999998</v>
      </c>
      <c r="E185" s="8">
        <v>18.07</v>
      </c>
      <c r="F185" s="8">
        <v>18.05</v>
      </c>
      <c r="G185" s="8"/>
      <c r="H185" s="8"/>
      <c r="I185" s="8"/>
      <c r="J185" s="8"/>
      <c r="K185" s="8"/>
      <c r="L185" s="8"/>
      <c r="M185" s="8"/>
      <c r="N185" s="25">
        <f>AVERAGE(Calculations!D186:M186)</f>
        <v>18.036666666666665</v>
      </c>
      <c r="O185" s="25">
        <f>STDEV(Calculations!D186:M186)</f>
        <v>4.1633319989323764E-2</v>
      </c>
    </row>
    <row r="186" spans="1:15">
      <c r="A186" s="128"/>
      <c r="B186" s="9" t="str">
        <f>IF('Gene Table'!D186="","",'Gene Table'!D186)</f>
        <v>NM_001101</v>
      </c>
      <c r="C186" s="5" t="s">
        <v>1833</v>
      </c>
      <c r="D186" s="8">
        <v>18.39</v>
      </c>
      <c r="E186" s="8">
        <v>18.41</v>
      </c>
      <c r="F186" s="8">
        <v>18.440000000000001</v>
      </c>
      <c r="G186" s="8"/>
      <c r="H186" s="8"/>
      <c r="I186" s="8"/>
      <c r="J186" s="8"/>
      <c r="K186" s="8"/>
      <c r="L186" s="8"/>
      <c r="M186" s="8"/>
      <c r="N186" s="25">
        <f>AVERAGE(Calculations!D187:M187)</f>
        <v>18.41333333333333</v>
      </c>
      <c r="O186" s="25">
        <f>STDEV(Calculations!D187:M187)</f>
        <v>2.5166114784236235E-2</v>
      </c>
    </row>
    <row r="187" spans="1:15">
      <c r="A187" s="128"/>
      <c r="B187" s="9" t="str">
        <f>IF('Gene Table'!D187="","",'Gene Table'!D187)</f>
        <v>NM_004048</v>
      </c>
      <c r="C187" s="5" t="s">
        <v>1834</v>
      </c>
      <c r="D187" s="8">
        <v>37.86</v>
      </c>
      <c r="E187" s="8">
        <v>38.020000000000003</v>
      </c>
      <c r="F187" s="8">
        <v>37.93</v>
      </c>
      <c r="G187" s="8"/>
      <c r="H187" s="8"/>
      <c r="I187" s="8"/>
      <c r="J187" s="8"/>
      <c r="K187" s="8"/>
      <c r="L187" s="8"/>
      <c r="M187" s="8"/>
      <c r="N187" s="25">
        <f>AVERAGE(Calculations!D188:M188)</f>
        <v>35</v>
      </c>
      <c r="O187" s="25">
        <f>STDEV(Calculations!D188:M188)</f>
        <v>0</v>
      </c>
    </row>
    <row r="188" spans="1:15">
      <c r="A188" s="128"/>
      <c r="B188" s="9" t="str">
        <f>IF('Gene Table'!D188="","",'Gene Table'!D188)</f>
        <v>NM_012423</v>
      </c>
      <c r="C188" s="5" t="s">
        <v>1835</v>
      </c>
      <c r="D188" s="8">
        <v>23.24</v>
      </c>
      <c r="E188" s="8">
        <v>23.35</v>
      </c>
      <c r="F188" s="8">
        <v>23.42</v>
      </c>
      <c r="G188" s="8"/>
      <c r="H188" s="8"/>
      <c r="I188" s="8"/>
      <c r="J188" s="8"/>
      <c r="K188" s="8"/>
      <c r="L188" s="8"/>
      <c r="M188" s="8"/>
      <c r="N188" s="25">
        <f>AVERAGE(Calculations!D189:M189)</f>
        <v>23.33666666666667</v>
      </c>
      <c r="O188" s="25">
        <f>STDEV(Calculations!D189:M189)</f>
        <v>9.0737717258776385E-2</v>
      </c>
    </row>
    <row r="189" spans="1:15">
      <c r="A189" s="128"/>
      <c r="B189" s="9" t="str">
        <f>IF('Gene Table'!D189="","",'Gene Table'!D189)</f>
        <v>NM_000194</v>
      </c>
      <c r="C189" s="5" t="s">
        <v>1836</v>
      </c>
      <c r="D189" s="8">
        <v>23.2</v>
      </c>
      <c r="E189" s="8">
        <v>23.4</v>
      </c>
      <c r="F189" s="8">
        <v>23.4</v>
      </c>
      <c r="G189" s="8"/>
      <c r="H189" s="8"/>
      <c r="I189" s="8"/>
      <c r="J189" s="8"/>
      <c r="K189" s="8"/>
      <c r="L189" s="8"/>
      <c r="M189" s="8"/>
      <c r="N189" s="25">
        <f>AVERAGE(Calculations!D190:M190)</f>
        <v>23.333333333333332</v>
      </c>
      <c r="O189" s="25">
        <f>STDEV(Calculations!D190:M190)</f>
        <v>0.11547005383792475</v>
      </c>
    </row>
    <row r="190" spans="1:15">
      <c r="A190" s="128"/>
      <c r="B190" s="9" t="str">
        <f>IF('Gene Table'!D190="","",'Gene Table'!D190)</f>
        <v>NR_003286</v>
      </c>
      <c r="C190" s="5" t="s">
        <v>1837</v>
      </c>
      <c r="D190" s="8">
        <v>23.29</v>
      </c>
      <c r="E190" s="8">
        <v>23.41</v>
      </c>
      <c r="F190" s="8">
        <v>23.43</v>
      </c>
      <c r="G190" s="8"/>
      <c r="H190" s="8"/>
      <c r="I190" s="8"/>
      <c r="J190" s="8"/>
      <c r="K190" s="8"/>
      <c r="L190" s="8"/>
      <c r="M190" s="8"/>
      <c r="N190" s="25">
        <f>AVERAGE(Calculations!D191:M191)</f>
        <v>23.376666666666665</v>
      </c>
      <c r="O190" s="25">
        <f>STDEV(Calculations!D191:M191)</f>
        <v>7.571877794400407E-2</v>
      </c>
    </row>
    <row r="191" spans="1:15">
      <c r="A191" s="128"/>
      <c r="B191" s="9" t="str">
        <f>IF('Gene Table'!D191="","",'Gene Table'!D191)</f>
        <v>RT</v>
      </c>
      <c r="C191" s="5" t="s">
        <v>1838</v>
      </c>
      <c r="D191" s="8">
        <v>21.01</v>
      </c>
      <c r="E191" s="8">
        <v>20.83</v>
      </c>
      <c r="F191" s="8">
        <v>20.93</v>
      </c>
      <c r="G191" s="8"/>
      <c r="H191" s="8"/>
      <c r="I191" s="8"/>
      <c r="J191" s="8"/>
      <c r="K191" s="8"/>
      <c r="L191" s="8"/>
      <c r="M191" s="8"/>
      <c r="N191" s="25">
        <f>AVERAGE(Calculations!D192:M192)</f>
        <v>20.923333333333336</v>
      </c>
      <c r="O191" s="25">
        <f>STDEV(Calculations!D192:M192)</f>
        <v>9.0184995056459494E-2</v>
      </c>
    </row>
    <row r="192" spans="1:15">
      <c r="A192" s="128"/>
      <c r="B192" s="9" t="str">
        <f>IF('Gene Table'!D192="","",'Gene Table'!D192)</f>
        <v>RT</v>
      </c>
      <c r="C192" s="5" t="s">
        <v>1839</v>
      </c>
      <c r="D192" s="8">
        <v>20.91</v>
      </c>
      <c r="E192" s="8">
        <v>20.72</v>
      </c>
      <c r="F192" s="8">
        <v>20.8</v>
      </c>
      <c r="G192" s="8"/>
      <c r="H192" s="8"/>
      <c r="I192" s="8"/>
      <c r="J192" s="8"/>
      <c r="K192" s="8"/>
      <c r="L192" s="8"/>
      <c r="M192" s="8"/>
      <c r="N192" s="25">
        <f>AVERAGE(Calculations!D193:M193)</f>
        <v>20.81</v>
      </c>
      <c r="O192" s="25">
        <f>STDEV(Calculations!D193:M193)</f>
        <v>9.5393920141695149E-2</v>
      </c>
    </row>
    <row r="193" spans="1:15">
      <c r="A193" s="128"/>
      <c r="B193" s="9" t="str">
        <f>IF('Gene Table'!D193="","",'Gene Table'!D193)</f>
        <v>PCR</v>
      </c>
      <c r="C193" s="5" t="s">
        <v>1840</v>
      </c>
      <c r="D193" s="8">
        <v>20.43</v>
      </c>
      <c r="E193" s="8">
        <v>20.51</v>
      </c>
      <c r="F193" s="8">
        <v>20.82</v>
      </c>
      <c r="G193" s="8"/>
      <c r="H193" s="8"/>
      <c r="I193" s="8"/>
      <c r="J193" s="8"/>
      <c r="K193" s="8"/>
      <c r="L193" s="8"/>
      <c r="M193" s="8"/>
      <c r="N193" s="25">
        <f>AVERAGE(Calculations!D194:M194)</f>
        <v>20.586666666666666</v>
      </c>
      <c r="O193" s="25">
        <f>STDEV(Calculations!D194:M194)</f>
        <v>0.20599352740658178</v>
      </c>
    </row>
    <row r="194" spans="1:15">
      <c r="A194" s="128"/>
      <c r="B194" s="9" t="str">
        <f>IF('Gene Table'!D194="","",'Gene Table'!D194)</f>
        <v>PCR</v>
      </c>
      <c r="C194" s="5" t="s">
        <v>1841</v>
      </c>
      <c r="D194" s="8">
        <v>24.2</v>
      </c>
      <c r="E194" s="8">
        <v>24.19</v>
      </c>
      <c r="F194" s="8">
        <v>24.33</v>
      </c>
      <c r="G194" s="8"/>
      <c r="H194" s="8"/>
      <c r="I194" s="8"/>
      <c r="J194" s="8"/>
      <c r="K194" s="8"/>
      <c r="L194" s="8"/>
      <c r="M194" s="8"/>
      <c r="N194" s="25">
        <f>AVERAGE(Calculations!D195:M195)</f>
        <v>24.24</v>
      </c>
      <c r="O194" s="25">
        <f>STDEV(Calculations!D195:M195)</f>
        <v>7.8102496759065332E-2</v>
      </c>
    </row>
    <row r="195" spans="1:15" ht="12.75" customHeight="1"/>
    <row r="291" ht="12.75" customHeight="1"/>
    <row r="387" ht="12.75" customHeight="1"/>
    <row r="483" ht="12.75" customHeight="1"/>
    <row r="579" ht="12.75" customHeight="1"/>
    <row r="675" ht="12.75" customHeight="1"/>
  </sheetData>
  <mergeCells count="11">
    <mergeCell ref="D1:O1"/>
    <mergeCell ref="Q7:AC7"/>
    <mergeCell ref="AB1:AB2"/>
    <mergeCell ref="AC1:AC2"/>
    <mergeCell ref="R1:AA1"/>
    <mergeCell ref="Q1:Q2"/>
    <mergeCell ref="A99:A194"/>
    <mergeCell ref="A1:A2"/>
    <mergeCell ref="A3:A98"/>
    <mergeCell ref="B1:B2"/>
    <mergeCell ref="C1:C2"/>
  </mergeCells>
  <phoneticPr fontId="5" type="noConversion"/>
  <conditionalFormatting sqref="D3:M194">
    <cfRule type="cellIs" dxfId="15" priority="1" stopIfTrue="1" operator="greaterThanOrEqual">
      <formula>35</formula>
    </cfRule>
    <cfRule type="cellIs" dxfId="14" priority="2" stopIfTrue="1" operator="equal">
      <formula>0</formula>
    </cfRule>
  </conditionalFormatting>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AC194"/>
  <sheetViews>
    <sheetView zoomScale="158" workbookViewId="0">
      <pane ySplit="2" topLeftCell="A3" activePane="bottomLeft" state="frozen"/>
      <selection pane="bottomLeft" activeCell="B1" sqref="B1:B2"/>
    </sheetView>
  </sheetViews>
  <sheetFormatPr defaultRowHeight="12.75"/>
  <cols>
    <col min="1" max="1" width="7.42578125" bestFit="1" customWidth="1"/>
    <col min="2" max="2" width="16.42578125" bestFit="1" customWidth="1"/>
    <col min="3" max="3" width="5.140625" style="2" bestFit="1" customWidth="1"/>
    <col min="4" max="15" width="6.7109375" customWidth="1"/>
    <col min="16" max="16" width="8.7109375" customWidth="1"/>
    <col min="17" max="17" width="15.7109375" customWidth="1"/>
    <col min="18" max="27" width="5.7109375" customWidth="1"/>
    <col min="28" max="29" width="6.7109375" customWidth="1"/>
  </cols>
  <sheetData>
    <row r="1" spans="1:29" ht="14.25">
      <c r="A1" s="129" t="s">
        <v>1878</v>
      </c>
      <c r="B1" s="130" t="s">
        <v>2517</v>
      </c>
      <c r="C1" s="129" t="s">
        <v>1741</v>
      </c>
      <c r="D1" s="134" t="str">
        <f>Results!E2</f>
        <v>Control Sample</v>
      </c>
      <c r="E1" s="135"/>
      <c r="F1" s="135"/>
      <c r="G1" s="135"/>
      <c r="H1" s="135"/>
      <c r="I1" s="135"/>
      <c r="J1" s="135"/>
      <c r="K1" s="135"/>
      <c r="L1" s="135"/>
      <c r="M1" s="135"/>
      <c r="N1" s="139"/>
      <c r="O1" s="140"/>
      <c r="Q1" s="137" t="s">
        <v>1875</v>
      </c>
      <c r="R1" s="134" t="s">
        <v>1870</v>
      </c>
      <c r="S1" s="135"/>
      <c r="T1" s="135"/>
      <c r="U1" s="135"/>
      <c r="V1" s="135"/>
      <c r="W1" s="135"/>
      <c r="X1" s="135"/>
      <c r="Y1" s="135"/>
      <c r="Z1" s="135"/>
      <c r="AA1" s="136"/>
      <c r="AB1" s="137" t="s">
        <v>1873</v>
      </c>
      <c r="AC1" s="137" t="s">
        <v>1854</v>
      </c>
    </row>
    <row r="2" spans="1:29">
      <c r="A2" s="129"/>
      <c r="B2" s="131"/>
      <c r="C2" s="129"/>
      <c r="D2" s="6" t="s">
        <v>1855</v>
      </c>
      <c r="E2" s="6" t="s">
        <v>1856</v>
      </c>
      <c r="F2" s="6" t="s">
        <v>1857</v>
      </c>
      <c r="G2" s="6" t="s">
        <v>1858</v>
      </c>
      <c r="H2" s="6" t="s">
        <v>1859</v>
      </c>
      <c r="I2" s="6" t="s">
        <v>1860</v>
      </c>
      <c r="J2" s="6" t="s">
        <v>1861</v>
      </c>
      <c r="K2" s="6" t="s">
        <v>1862</v>
      </c>
      <c r="L2" s="6" t="s">
        <v>1863</v>
      </c>
      <c r="M2" s="6" t="s">
        <v>1864</v>
      </c>
      <c r="N2" s="23" t="s">
        <v>1873</v>
      </c>
      <c r="O2" s="22" t="s">
        <v>1874</v>
      </c>
      <c r="Q2" s="138"/>
      <c r="R2" s="6" t="s">
        <v>1855</v>
      </c>
      <c r="S2" s="6" t="s">
        <v>1856</v>
      </c>
      <c r="T2" s="6" t="s">
        <v>1857</v>
      </c>
      <c r="U2" s="6" t="s">
        <v>1858</v>
      </c>
      <c r="V2" s="6" t="s">
        <v>1859</v>
      </c>
      <c r="W2" s="6" t="s">
        <v>1860</v>
      </c>
      <c r="X2" s="6" t="s">
        <v>1861</v>
      </c>
      <c r="Y2" s="6" t="s">
        <v>1862</v>
      </c>
      <c r="Z2" s="6" t="s">
        <v>1863</v>
      </c>
      <c r="AA2" s="6" t="s">
        <v>1864</v>
      </c>
      <c r="AB2" s="138"/>
      <c r="AC2" s="138"/>
    </row>
    <row r="3" spans="1:29">
      <c r="A3" s="128" t="str">
        <f>'Gene Table'!A3</f>
        <v>Plate 1</v>
      </c>
      <c r="B3" s="9" t="str">
        <f>IF('Gene Table'!D3="","",'Gene Table'!D3)</f>
        <v>NM_005228</v>
      </c>
      <c r="C3" s="5" t="s">
        <v>1742</v>
      </c>
      <c r="D3" s="8">
        <v>25.54</v>
      </c>
      <c r="E3" s="8">
        <v>25.46</v>
      </c>
      <c r="F3" s="8">
        <v>26.05</v>
      </c>
      <c r="G3" s="8"/>
      <c r="H3" s="8"/>
      <c r="I3" s="8"/>
      <c r="J3" s="8"/>
      <c r="K3" s="8"/>
      <c r="L3" s="8"/>
      <c r="M3" s="8"/>
      <c r="N3" s="26">
        <f>AVERAGE(Calculations!P4:Y4)</f>
        <v>25.683333333333334</v>
      </c>
      <c r="O3" s="25">
        <f>STDEV(Calculations!P4:Y4)</f>
        <v>0.32005207909567668</v>
      </c>
      <c r="Q3" s="4" t="s">
        <v>1842</v>
      </c>
      <c r="R3" s="9">
        <f t="shared" ref="R3:AA3" si="0">IF(COUNTIF(D$3:D$194, "&lt;35")=0,"",COUNTIF(D$3:D$194, "&lt;25"))</f>
        <v>24</v>
      </c>
      <c r="S3" s="9">
        <f t="shared" si="0"/>
        <v>24</v>
      </c>
      <c r="T3" s="9">
        <f t="shared" si="0"/>
        <v>24</v>
      </c>
      <c r="U3" s="9" t="str">
        <f t="shared" si="0"/>
        <v/>
      </c>
      <c r="V3" s="9" t="str">
        <f t="shared" si="0"/>
        <v/>
      </c>
      <c r="W3" s="9" t="str">
        <f t="shared" si="0"/>
        <v/>
      </c>
      <c r="X3" s="9" t="str">
        <f t="shared" si="0"/>
        <v/>
      </c>
      <c r="Y3" s="9" t="str">
        <f t="shared" si="0"/>
        <v/>
      </c>
      <c r="Z3" s="9" t="str">
        <f t="shared" si="0"/>
        <v/>
      </c>
      <c r="AA3" s="9" t="str">
        <f t="shared" si="0"/>
        <v/>
      </c>
      <c r="AB3" s="16">
        <f>AVERAGE(R3:AA3)</f>
        <v>24</v>
      </c>
      <c r="AC3" s="17">
        <f>STDEV(R3:AA3)</f>
        <v>0</v>
      </c>
    </row>
    <row r="4" spans="1:29">
      <c r="A4" s="128"/>
      <c r="B4" s="9" t="str">
        <f>IF('Gene Table'!D4="","",'Gene Table'!D4)</f>
        <v>NM_004985</v>
      </c>
      <c r="C4" s="5" t="s">
        <v>1743</v>
      </c>
      <c r="D4" s="8">
        <v>33.56</v>
      </c>
      <c r="E4" s="8">
        <v>34.04</v>
      </c>
      <c r="F4" s="8">
        <v>33.409999999999997</v>
      </c>
      <c r="G4" s="8"/>
      <c r="H4" s="8"/>
      <c r="I4" s="8"/>
      <c r="J4" s="8"/>
      <c r="K4" s="8"/>
      <c r="L4" s="8"/>
      <c r="M4" s="8"/>
      <c r="N4" s="26">
        <f>AVERAGE(Calculations!P5:Y5)</f>
        <v>33.669999999999995</v>
      </c>
      <c r="O4" s="25">
        <f>STDEV(Calculations!P5:Y5)</f>
        <v>0.32908965343858304</v>
      </c>
      <c r="Q4" s="4" t="s">
        <v>1843</v>
      </c>
      <c r="R4" s="9">
        <f t="shared" ref="R4:AA4" si="1">IF(COUNTIF(D$3:D$194,"&lt;35")=0,"",COUNTIF(D$3:D$194,"&lt;30")-R3)</f>
        <v>112</v>
      </c>
      <c r="S4" s="9">
        <f t="shared" si="1"/>
        <v>114</v>
      </c>
      <c r="T4" s="9">
        <f t="shared" si="1"/>
        <v>110</v>
      </c>
      <c r="U4" s="9" t="str">
        <f t="shared" si="1"/>
        <v/>
      </c>
      <c r="V4" s="9" t="str">
        <f t="shared" si="1"/>
        <v/>
      </c>
      <c r="W4" s="9" t="str">
        <f t="shared" si="1"/>
        <v/>
      </c>
      <c r="X4" s="9" t="str">
        <f t="shared" si="1"/>
        <v/>
      </c>
      <c r="Y4" s="9" t="str">
        <f t="shared" si="1"/>
        <v/>
      </c>
      <c r="Z4" s="9" t="str">
        <f t="shared" si="1"/>
        <v/>
      </c>
      <c r="AA4" s="9" t="str">
        <f t="shared" si="1"/>
        <v/>
      </c>
      <c r="AB4" s="16">
        <f>AVERAGE(R4:AA4)</f>
        <v>112</v>
      </c>
      <c r="AC4" s="17">
        <f>STDEV(R4:AA4)</f>
        <v>2</v>
      </c>
    </row>
    <row r="5" spans="1:29">
      <c r="A5" s="128"/>
      <c r="B5" s="9" t="str">
        <f>IF('Gene Table'!D5="","",'Gene Table'!D5)</f>
        <v>NM_000546</v>
      </c>
      <c r="C5" s="5" t="s">
        <v>1744</v>
      </c>
      <c r="D5" s="8">
        <v>30.86</v>
      </c>
      <c r="E5" s="8">
        <v>31.17</v>
      </c>
      <c r="F5" s="8">
        <v>31.26</v>
      </c>
      <c r="G5" s="8"/>
      <c r="H5" s="8"/>
      <c r="I5" s="8"/>
      <c r="J5" s="8"/>
      <c r="K5" s="8"/>
      <c r="L5" s="8"/>
      <c r="M5" s="8"/>
      <c r="N5" s="26">
        <f>AVERAGE(Calculations!P6:Y6)</f>
        <v>31.096666666666668</v>
      </c>
      <c r="O5" s="25">
        <f>STDEV(Calculations!P6:Y6)</f>
        <v>0.20984120980719106</v>
      </c>
      <c r="Q5" s="4" t="s">
        <v>1844</v>
      </c>
      <c r="R5" s="9">
        <f t="shared" ref="R5:AA5" si="2">IF(COUNTIF(D$3:D$194, "&lt;35")=0,"",COUNTIF(D$3:D$194, "&lt;35")-SUM(R3:R4))</f>
        <v>43</v>
      </c>
      <c r="S5" s="9">
        <f t="shared" si="2"/>
        <v>38</v>
      </c>
      <c r="T5" s="9">
        <f t="shared" si="2"/>
        <v>40</v>
      </c>
      <c r="U5" s="9" t="str">
        <f t="shared" si="2"/>
        <v/>
      </c>
      <c r="V5" s="9" t="str">
        <f t="shared" si="2"/>
        <v/>
      </c>
      <c r="W5" s="9" t="str">
        <f t="shared" si="2"/>
        <v/>
      </c>
      <c r="X5" s="9" t="str">
        <f t="shared" si="2"/>
        <v/>
      </c>
      <c r="Y5" s="9" t="str">
        <f t="shared" si="2"/>
        <v/>
      </c>
      <c r="Z5" s="9" t="str">
        <f t="shared" si="2"/>
        <v/>
      </c>
      <c r="AA5" s="9" t="str">
        <f t="shared" si="2"/>
        <v/>
      </c>
      <c r="AB5" s="16">
        <f>AVERAGE(R5:AA5)</f>
        <v>40.333333333333336</v>
      </c>
      <c r="AC5" s="17">
        <f>STDEV(R5:AA5)</f>
        <v>2.5166114784236133</v>
      </c>
    </row>
    <row r="6" spans="1:29">
      <c r="A6" s="128"/>
      <c r="B6" s="9" t="str">
        <f>IF('Gene Table'!D6="","",'Gene Table'!D6)</f>
        <v>NM_005957</v>
      </c>
      <c r="C6" s="5" t="s">
        <v>1745</v>
      </c>
      <c r="D6" s="8">
        <v>28.55</v>
      </c>
      <c r="E6" s="8">
        <v>29</v>
      </c>
      <c r="F6" s="8">
        <v>29.24</v>
      </c>
      <c r="G6" s="8"/>
      <c r="H6" s="8"/>
      <c r="I6" s="8"/>
      <c r="J6" s="8"/>
      <c r="K6" s="8"/>
      <c r="L6" s="8"/>
      <c r="M6" s="8"/>
      <c r="N6" s="26">
        <f>AVERAGE(Calculations!P7:Y7)</f>
        <v>28.929999999999996</v>
      </c>
      <c r="O6" s="25">
        <f>STDEV(Calculations!P7:Y7)</f>
        <v>0.35028559776323942</v>
      </c>
      <c r="Q6" s="4" t="s">
        <v>352</v>
      </c>
      <c r="R6" s="9">
        <f t="shared" ref="R6:AA6" si="3">IF(COUNTIF(D$3:D$194,"&lt;40")=0,"",COUNTIF(D$3:D$194,"N/A")+COUNTBLANK(D$3:D$194)+COUNTIF(D$3:D$194,"&gt;=35")+COUNTIF(D$3:D$194,"=0")+COUNTIF(D$3:D$194,"Undetermined"))</f>
        <v>13</v>
      </c>
      <c r="S6" s="9">
        <f t="shared" si="3"/>
        <v>16</v>
      </c>
      <c r="T6" s="9">
        <f t="shared" si="3"/>
        <v>18</v>
      </c>
      <c r="U6" s="9" t="str">
        <f t="shared" si="3"/>
        <v/>
      </c>
      <c r="V6" s="9" t="str">
        <f t="shared" si="3"/>
        <v/>
      </c>
      <c r="W6" s="9" t="str">
        <f t="shared" si="3"/>
        <v/>
      </c>
      <c r="X6" s="9" t="str">
        <f t="shared" si="3"/>
        <v/>
      </c>
      <c r="Y6" s="9" t="str">
        <f t="shared" si="3"/>
        <v/>
      </c>
      <c r="Z6" s="9" t="str">
        <f t="shared" si="3"/>
        <v/>
      </c>
      <c r="AA6" s="9" t="str">
        <f t="shared" si="3"/>
        <v/>
      </c>
      <c r="AB6" s="16">
        <f>AVERAGE(R6:AA6)</f>
        <v>15.666666666666666</v>
      </c>
      <c r="AC6" s="17">
        <f>STDEV(R6:AA6)</f>
        <v>2.5166114784235796</v>
      </c>
    </row>
    <row r="7" spans="1:29" ht="14.25">
      <c r="A7" s="128"/>
      <c r="B7" s="9" t="str">
        <f>IF('Gene Table'!D7="","",'Gene Table'!D7)</f>
        <v>NM_000038</v>
      </c>
      <c r="C7" s="5" t="s">
        <v>1746</v>
      </c>
      <c r="D7" s="8">
        <v>26.1</v>
      </c>
      <c r="E7" s="8">
        <v>26.1</v>
      </c>
      <c r="F7" s="8">
        <v>26.28</v>
      </c>
      <c r="G7" s="8"/>
      <c r="H7" s="8"/>
      <c r="I7" s="8"/>
      <c r="J7" s="8"/>
      <c r="K7" s="8"/>
      <c r="L7" s="8"/>
      <c r="M7" s="8"/>
      <c r="N7" s="26">
        <f>AVERAGE(Calculations!P8:Y8)</f>
        <v>26.16</v>
      </c>
      <c r="O7" s="25">
        <f>STDEV(Calculations!P8:Y8)</f>
        <v>0.10392304845413247</v>
      </c>
      <c r="Q7" s="134" t="s">
        <v>1871</v>
      </c>
      <c r="R7" s="135"/>
      <c r="S7" s="135"/>
      <c r="T7" s="135"/>
      <c r="U7" s="135"/>
      <c r="V7" s="135"/>
      <c r="W7" s="135"/>
      <c r="X7" s="135"/>
      <c r="Y7" s="135"/>
      <c r="Z7" s="135"/>
      <c r="AA7" s="135"/>
      <c r="AB7" s="135"/>
      <c r="AC7" s="136"/>
    </row>
    <row r="8" spans="1:29">
      <c r="A8" s="128"/>
      <c r="B8" s="9" t="str">
        <f>IF('Gene Table'!D8="","",'Gene Table'!D8)</f>
        <v>NM_004333</v>
      </c>
      <c r="C8" s="5" t="s">
        <v>1747</v>
      </c>
      <c r="D8" s="8">
        <v>32.01</v>
      </c>
      <c r="E8" s="8">
        <v>32.33</v>
      </c>
      <c r="F8" s="8">
        <v>32.700000000000003</v>
      </c>
      <c r="G8" s="8"/>
      <c r="H8" s="8"/>
      <c r="I8" s="8"/>
      <c r="J8" s="8"/>
      <c r="K8" s="8"/>
      <c r="L8" s="8"/>
      <c r="M8" s="8"/>
      <c r="N8" s="26">
        <f>AVERAGE(Calculations!P9:Y9)</f>
        <v>32.346666666666671</v>
      </c>
      <c r="O8" s="25">
        <f>STDEV(Calculations!P9:Y9)</f>
        <v>0.34530180036148972</v>
      </c>
      <c r="Q8" s="4" t="s">
        <v>1842</v>
      </c>
      <c r="R8" s="14">
        <f t="shared" ref="R8:AB8" si="4">IF(R3="","",R3/SUM(R$3:R$6))</f>
        <v>0.125</v>
      </c>
      <c r="S8" s="14">
        <f t="shared" si="4"/>
        <v>0.125</v>
      </c>
      <c r="T8" s="14">
        <f t="shared" si="4"/>
        <v>0.125</v>
      </c>
      <c r="U8" s="14" t="str">
        <f t="shared" si="4"/>
        <v/>
      </c>
      <c r="V8" s="14" t="str">
        <f t="shared" si="4"/>
        <v/>
      </c>
      <c r="W8" s="14" t="str">
        <f t="shared" si="4"/>
        <v/>
      </c>
      <c r="X8" s="14" t="str">
        <f t="shared" si="4"/>
        <v/>
      </c>
      <c r="Y8" s="14" t="str">
        <f t="shared" si="4"/>
        <v/>
      </c>
      <c r="Z8" s="14" t="str">
        <f t="shared" si="4"/>
        <v/>
      </c>
      <c r="AA8" s="15" t="str">
        <f t="shared" si="4"/>
        <v/>
      </c>
      <c r="AB8" s="18">
        <f t="shared" si="4"/>
        <v>0.125</v>
      </c>
      <c r="AC8" s="18">
        <f>STDEV(R8:AA8)</f>
        <v>0</v>
      </c>
    </row>
    <row r="9" spans="1:29">
      <c r="A9" s="128"/>
      <c r="B9" s="9" t="str">
        <f>IF('Gene Table'!D9="","",'Gene Table'!D9)</f>
        <v>NM_006297</v>
      </c>
      <c r="C9" s="5" t="s">
        <v>1748</v>
      </c>
      <c r="D9" s="8">
        <v>26.27</v>
      </c>
      <c r="E9" s="8">
        <v>26.37</v>
      </c>
      <c r="F9" s="8">
        <v>26.38</v>
      </c>
      <c r="G9" s="8"/>
      <c r="H9" s="8"/>
      <c r="I9" s="8"/>
      <c r="J9" s="8"/>
      <c r="K9" s="8"/>
      <c r="L9" s="8"/>
      <c r="M9" s="8"/>
      <c r="N9" s="26">
        <f>AVERAGE(Calculations!P10:Y10)</f>
        <v>26.34</v>
      </c>
      <c r="O9" s="25">
        <f>STDEV(Calculations!P10:Y10)</f>
        <v>6.0827625302982365E-2</v>
      </c>
      <c r="Q9" s="4" t="s">
        <v>1843</v>
      </c>
      <c r="R9" s="14">
        <f t="shared" ref="R9:AB9" si="5">IF(R4="","",R4/SUM(R$3:R$6))</f>
        <v>0.58333333333333337</v>
      </c>
      <c r="S9" s="14">
        <f t="shared" si="5"/>
        <v>0.59375</v>
      </c>
      <c r="T9" s="14">
        <f t="shared" si="5"/>
        <v>0.57291666666666663</v>
      </c>
      <c r="U9" s="14" t="str">
        <f t="shared" si="5"/>
        <v/>
      </c>
      <c r="V9" s="14" t="str">
        <f t="shared" si="5"/>
        <v/>
      </c>
      <c r="W9" s="14" t="str">
        <f t="shared" si="5"/>
        <v/>
      </c>
      <c r="X9" s="14" t="str">
        <f t="shared" si="5"/>
        <v/>
      </c>
      <c r="Y9" s="14" t="str">
        <f t="shared" si="5"/>
        <v/>
      </c>
      <c r="Z9" s="14" t="str">
        <f t="shared" si="5"/>
        <v/>
      </c>
      <c r="AA9" s="15" t="str">
        <f t="shared" si="5"/>
        <v/>
      </c>
      <c r="AB9" s="18">
        <f t="shared" si="5"/>
        <v>0.58333333333333337</v>
      </c>
      <c r="AC9" s="18">
        <f>STDEV(R9:AA9)</f>
        <v>1.0416666666666685E-2</v>
      </c>
    </row>
    <row r="10" spans="1:29">
      <c r="A10" s="128"/>
      <c r="B10" s="9" t="str">
        <f>IF('Gene Table'!D10="","",'Gene Table'!D10)</f>
        <v>NM_000400</v>
      </c>
      <c r="C10" s="5" t="s">
        <v>1749</v>
      </c>
      <c r="D10" s="8">
        <v>30.02</v>
      </c>
      <c r="E10" s="8">
        <v>29.96</v>
      </c>
      <c r="F10" s="8">
        <v>30.23</v>
      </c>
      <c r="G10" s="8"/>
      <c r="H10" s="8"/>
      <c r="I10" s="8"/>
      <c r="J10" s="8"/>
      <c r="K10" s="8"/>
      <c r="L10" s="8"/>
      <c r="M10" s="8"/>
      <c r="N10" s="26">
        <f>AVERAGE(Calculations!P11:Y11)</f>
        <v>30.070000000000004</v>
      </c>
      <c r="O10" s="25">
        <f>STDEV(Calculations!P11:Y11)</f>
        <v>0.14177446878757824</v>
      </c>
      <c r="Q10" s="4" t="s">
        <v>1844</v>
      </c>
      <c r="R10" s="14">
        <f t="shared" ref="R10:AB10" si="6">IF(R5="","",R5/SUM(R$3:R$6))</f>
        <v>0.22395833333333334</v>
      </c>
      <c r="S10" s="14">
        <f t="shared" si="6"/>
        <v>0.19791666666666666</v>
      </c>
      <c r="T10" s="14">
        <f t="shared" si="6"/>
        <v>0.20833333333333334</v>
      </c>
      <c r="U10" s="14" t="str">
        <f t="shared" si="6"/>
        <v/>
      </c>
      <c r="V10" s="14" t="str">
        <f t="shared" si="6"/>
        <v/>
      </c>
      <c r="W10" s="14" t="str">
        <f t="shared" si="6"/>
        <v/>
      </c>
      <c r="X10" s="14" t="str">
        <f t="shared" si="6"/>
        <v/>
      </c>
      <c r="Y10" s="14" t="str">
        <f t="shared" si="6"/>
        <v/>
      </c>
      <c r="Z10" s="14" t="str">
        <f t="shared" si="6"/>
        <v/>
      </c>
      <c r="AA10" s="15" t="str">
        <f t="shared" si="6"/>
        <v/>
      </c>
      <c r="AB10" s="18">
        <f t="shared" si="6"/>
        <v>0.21006944444444445</v>
      </c>
      <c r="AC10" s="18">
        <f>STDEV(R10:AA10)</f>
        <v>1.3107351450122838E-2</v>
      </c>
    </row>
    <row r="11" spans="1:29">
      <c r="A11" s="128"/>
      <c r="B11" s="9" t="str">
        <f>IF('Gene Table'!D11="","",'Gene Table'!D11)</f>
        <v>NM_000576</v>
      </c>
      <c r="C11" s="5" t="s">
        <v>1750</v>
      </c>
      <c r="D11" s="8">
        <v>27.93</v>
      </c>
      <c r="E11" s="8">
        <v>28.37</v>
      </c>
      <c r="F11" s="8">
        <v>28.61</v>
      </c>
      <c r="G11" s="8"/>
      <c r="H11" s="8"/>
      <c r="I11" s="8"/>
      <c r="J11" s="8"/>
      <c r="K11" s="8"/>
      <c r="L11" s="8"/>
      <c r="M11" s="8"/>
      <c r="N11" s="26">
        <f>AVERAGE(Calculations!P12:Y12)</f>
        <v>28.303333333333331</v>
      </c>
      <c r="O11" s="25">
        <f>STDEV(Calculations!P12:Y12)</f>
        <v>0.34486712417018844</v>
      </c>
      <c r="Q11" s="4" t="s">
        <v>352</v>
      </c>
      <c r="R11" s="14">
        <f t="shared" ref="R11:AB11" si="7">IF(R6="","",R6/SUM(R$3:R$6))</f>
        <v>6.7708333333333329E-2</v>
      </c>
      <c r="S11" s="14">
        <f t="shared" si="7"/>
        <v>8.3333333333333329E-2</v>
      </c>
      <c r="T11" s="14">
        <f t="shared" si="7"/>
        <v>9.375E-2</v>
      </c>
      <c r="U11" s="14" t="str">
        <f t="shared" si="7"/>
        <v/>
      </c>
      <c r="V11" s="14" t="str">
        <f t="shared" si="7"/>
        <v/>
      </c>
      <c r="W11" s="14" t="str">
        <f t="shared" si="7"/>
        <v/>
      </c>
      <c r="X11" s="14" t="str">
        <f t="shared" si="7"/>
        <v/>
      </c>
      <c r="Y11" s="14" t="str">
        <f t="shared" si="7"/>
        <v/>
      </c>
      <c r="Z11" s="14" t="str">
        <f t="shared" si="7"/>
        <v/>
      </c>
      <c r="AA11" s="15" t="str">
        <f t="shared" si="7"/>
        <v/>
      </c>
      <c r="AB11" s="18">
        <f t="shared" si="7"/>
        <v>8.1597222222222224E-2</v>
      </c>
      <c r="AC11" s="18">
        <f>STDEV(R11:AA11)</f>
        <v>1.3107351450122817E-2</v>
      </c>
    </row>
    <row r="12" spans="1:29">
      <c r="A12" s="128"/>
      <c r="B12" s="9" t="str">
        <f>IF('Gene Table'!D12="","",'Gene Table'!D12)</f>
        <v>NM_000963</v>
      </c>
      <c r="C12" s="5" t="s">
        <v>1751</v>
      </c>
      <c r="D12" s="8">
        <v>33.590000000000003</v>
      </c>
      <c r="E12" s="8">
        <v>33.97</v>
      </c>
      <c r="F12" s="8">
        <v>33.49</v>
      </c>
      <c r="G12" s="8"/>
      <c r="H12" s="8"/>
      <c r="I12" s="8"/>
      <c r="J12" s="8"/>
      <c r="K12" s="8"/>
      <c r="L12" s="8"/>
      <c r="M12" s="8"/>
      <c r="N12" s="26">
        <f>AVERAGE(Calculations!P13:Y13)</f>
        <v>33.683333333333337</v>
      </c>
      <c r="O12" s="25">
        <f>STDEV(Calculations!P13:Y13)</f>
        <v>0.25324559884200859</v>
      </c>
    </row>
    <row r="13" spans="1:29">
      <c r="A13" s="128"/>
      <c r="B13" s="9" t="str">
        <f>IF('Gene Table'!D13="","",'Gene Table'!D13)</f>
        <v>NM_000499</v>
      </c>
      <c r="C13" s="5" t="s">
        <v>1752</v>
      </c>
      <c r="D13" s="8">
        <v>31.81</v>
      </c>
      <c r="E13" s="8">
        <v>31.96</v>
      </c>
      <c r="F13" s="8">
        <v>31.83</v>
      </c>
      <c r="G13" s="8"/>
      <c r="H13" s="8"/>
      <c r="I13" s="8"/>
      <c r="J13" s="8"/>
      <c r="K13" s="8"/>
      <c r="L13" s="8"/>
      <c r="M13" s="8"/>
      <c r="N13" s="26">
        <f>AVERAGE(Calculations!P14:Y14)</f>
        <v>31.866666666666664</v>
      </c>
      <c r="O13" s="25">
        <f>STDEV(Calculations!P14:Y14)</f>
        <v>8.1445278152472086E-2</v>
      </c>
    </row>
    <row r="14" spans="1:29">
      <c r="A14" s="128"/>
      <c r="B14" s="9" t="str">
        <f>IF('Gene Table'!D14="","",'Gene Table'!D14)</f>
        <v>NM_001071</v>
      </c>
      <c r="C14" s="5" t="s">
        <v>1753</v>
      </c>
      <c r="D14" s="8">
        <v>31.85</v>
      </c>
      <c r="E14" s="8">
        <v>31.97</v>
      </c>
      <c r="F14" s="8">
        <v>31.82</v>
      </c>
      <c r="G14" s="8"/>
      <c r="H14" s="8"/>
      <c r="I14" s="8"/>
      <c r="J14" s="8"/>
      <c r="K14" s="8"/>
      <c r="L14" s="8"/>
      <c r="M14" s="8"/>
      <c r="N14" s="26">
        <f>AVERAGE(Calculations!P15:Y15)</f>
        <v>31.88</v>
      </c>
      <c r="O14" s="25">
        <f>STDEV(Calculations!P15:Y15)</f>
        <v>7.9372539331936706E-2</v>
      </c>
    </row>
    <row r="15" spans="1:29">
      <c r="A15" s="128"/>
      <c r="B15" s="9" t="str">
        <f>IF('Gene Table'!D15="","",'Gene Table'!D15)</f>
        <v>NM_002542</v>
      </c>
      <c r="C15" s="5" t="s">
        <v>1754</v>
      </c>
      <c r="D15" s="8">
        <v>31.36</v>
      </c>
      <c r="E15" s="8">
        <v>31.73</v>
      </c>
      <c r="F15" s="8">
        <v>31.76</v>
      </c>
      <c r="G15" s="8"/>
      <c r="H15" s="8"/>
      <c r="I15" s="8"/>
      <c r="J15" s="8"/>
      <c r="K15" s="8"/>
      <c r="L15" s="8"/>
      <c r="M15" s="8"/>
      <c r="N15" s="26">
        <f>AVERAGE(Calculations!P16:Y16)</f>
        <v>31.616666666666671</v>
      </c>
      <c r="O15" s="25">
        <f>STDEV(Calculations!P16:Y16)</f>
        <v>0.2227853974861834</v>
      </c>
    </row>
    <row r="16" spans="1:29">
      <c r="A16" s="128"/>
      <c r="B16" s="9" t="str">
        <f>IF('Gene Table'!D16="","",'Gene Table'!D16)</f>
        <v>NM_000376</v>
      </c>
      <c r="C16" s="5" t="s">
        <v>1755</v>
      </c>
      <c r="D16" s="8">
        <v>29.46</v>
      </c>
      <c r="E16" s="8">
        <v>29.52</v>
      </c>
      <c r="F16" s="8">
        <v>29.53</v>
      </c>
      <c r="G16" s="8"/>
      <c r="H16" s="8"/>
      <c r="I16" s="8"/>
      <c r="J16" s="8"/>
      <c r="K16" s="8"/>
      <c r="L16" s="8"/>
      <c r="M16" s="8"/>
      <c r="N16" s="26">
        <f>AVERAGE(Calculations!P17:Y17)</f>
        <v>29.503333333333334</v>
      </c>
      <c r="O16" s="25">
        <f>STDEV(Calculations!P17:Y17)</f>
        <v>3.7859388972001647E-2</v>
      </c>
    </row>
    <row r="17" spans="1:15">
      <c r="A17" s="128"/>
      <c r="B17" s="9" t="str">
        <f>IF('Gene Table'!D17="","",'Gene Table'!D17)</f>
        <v>NM_000577</v>
      </c>
      <c r="C17" s="5" t="s">
        <v>1756</v>
      </c>
      <c r="D17" s="8">
        <v>30.18</v>
      </c>
      <c r="E17" s="8">
        <v>30.38</v>
      </c>
      <c r="F17" s="8">
        <v>30.68</v>
      </c>
      <c r="G17" s="8"/>
      <c r="H17" s="8"/>
      <c r="I17" s="8"/>
      <c r="J17" s="8"/>
      <c r="K17" s="8"/>
      <c r="L17" s="8"/>
      <c r="M17" s="8"/>
      <c r="N17" s="26">
        <f>AVERAGE(Calculations!P18:Y18)</f>
        <v>30.413333333333338</v>
      </c>
      <c r="O17" s="25">
        <f>STDEV(Calculations!P18:Y18)</f>
        <v>0.25166114784179211</v>
      </c>
    </row>
    <row r="18" spans="1:15">
      <c r="A18" s="128"/>
      <c r="B18" s="9" t="str">
        <f>IF('Gene Table'!D18="","",'Gene Table'!D18)</f>
        <v>NM_000572</v>
      </c>
      <c r="C18" s="5" t="s">
        <v>1757</v>
      </c>
      <c r="D18" s="8">
        <v>28.29</v>
      </c>
      <c r="E18" s="8">
        <v>28.44</v>
      </c>
      <c r="F18" s="8">
        <v>28.68</v>
      </c>
      <c r="G18" s="8"/>
      <c r="H18" s="8"/>
      <c r="I18" s="8"/>
      <c r="J18" s="8"/>
      <c r="K18" s="8"/>
      <c r="L18" s="8"/>
      <c r="M18" s="8"/>
      <c r="N18" s="26">
        <f>AVERAGE(Calculations!P19:Y19)</f>
        <v>28.47</v>
      </c>
      <c r="O18" s="25">
        <f>STDEV(Calculations!P19:Y19)</f>
        <v>0.19672315572921906</v>
      </c>
    </row>
    <row r="19" spans="1:15">
      <c r="A19" s="128"/>
      <c r="B19" s="9" t="str">
        <f>IF('Gene Table'!D19="","",'Gene Table'!D19)</f>
        <v>NM_000015</v>
      </c>
      <c r="C19" s="5" t="s">
        <v>1758</v>
      </c>
      <c r="D19" s="8">
        <v>34.200000000000003</v>
      </c>
      <c r="E19" s="8">
        <v>34.06</v>
      </c>
      <c r="F19" s="8">
        <v>34.04</v>
      </c>
      <c r="G19" s="8"/>
      <c r="H19" s="8"/>
      <c r="I19" s="8"/>
      <c r="J19" s="8"/>
      <c r="K19" s="8"/>
      <c r="L19" s="8"/>
      <c r="M19" s="8"/>
      <c r="N19" s="26">
        <f>AVERAGE(Calculations!P20:Y20)</f>
        <v>34.1</v>
      </c>
      <c r="O19" s="25">
        <f>STDEV(Calculations!P20:Y20)</f>
        <v>8.7177978870814868E-2</v>
      </c>
    </row>
    <row r="20" spans="1:15">
      <c r="A20" s="128"/>
      <c r="B20" s="9" t="str">
        <f>IF('Gene Table'!D20="","",'Gene Table'!D20)</f>
        <v>NM_005432</v>
      </c>
      <c r="C20" s="5" t="s">
        <v>1759</v>
      </c>
      <c r="D20" s="8">
        <v>26.28</v>
      </c>
      <c r="E20" s="8">
        <v>26.33</v>
      </c>
      <c r="F20" s="8">
        <v>26.52</v>
      </c>
      <c r="G20" s="8"/>
      <c r="H20" s="8"/>
      <c r="I20" s="8"/>
      <c r="J20" s="8"/>
      <c r="K20" s="8"/>
      <c r="L20" s="8"/>
      <c r="M20" s="8"/>
      <c r="N20" s="26">
        <f>AVERAGE(Calculations!P21:Y21)</f>
        <v>26.376666666666665</v>
      </c>
      <c r="O20" s="25">
        <f>STDEV(Calculations!P21:Y21)</f>
        <v>0.1266227994214835</v>
      </c>
    </row>
    <row r="21" spans="1:15">
      <c r="A21" s="128"/>
      <c r="B21" s="9" t="str">
        <f>IF('Gene Table'!D21="","",'Gene Table'!D21)</f>
        <v>NM_000251</v>
      </c>
      <c r="C21" s="5" t="s">
        <v>1760</v>
      </c>
      <c r="D21" s="8">
        <v>30.49</v>
      </c>
      <c r="E21" s="8">
        <v>30.34</v>
      </c>
      <c r="F21" s="8">
        <v>30.31</v>
      </c>
      <c r="G21" s="8"/>
      <c r="H21" s="8"/>
      <c r="I21" s="8"/>
      <c r="J21" s="8"/>
      <c r="K21" s="8"/>
      <c r="L21" s="8"/>
      <c r="M21" s="8"/>
      <c r="N21" s="26">
        <f>AVERAGE(Calculations!P22:Y22)</f>
        <v>30.38</v>
      </c>
      <c r="O21" s="25">
        <f>STDEV(Calculations!P22:Y22)</f>
        <v>9.6436507609929153E-2</v>
      </c>
    </row>
    <row r="22" spans="1:15">
      <c r="A22" s="128"/>
      <c r="B22" s="9" t="str">
        <f>IF('Gene Table'!D22="","",'Gene Table'!D22)</f>
        <v>NM_000249</v>
      </c>
      <c r="C22" s="5" t="s">
        <v>1761</v>
      </c>
      <c r="D22" s="8">
        <v>25.46</v>
      </c>
      <c r="E22" s="8">
        <v>25.7</v>
      </c>
      <c r="F22" s="8">
        <v>25.79</v>
      </c>
      <c r="G22" s="8"/>
      <c r="H22" s="8"/>
      <c r="I22" s="8"/>
      <c r="J22" s="8"/>
      <c r="K22" s="8"/>
      <c r="L22" s="8"/>
      <c r="M22" s="8"/>
      <c r="N22" s="26">
        <f>AVERAGE(Calculations!P23:Y23)</f>
        <v>25.649999999999995</v>
      </c>
      <c r="O22" s="25">
        <f>STDEV(Calculations!P23:Y23)</f>
        <v>0.17058722109356847</v>
      </c>
    </row>
    <row r="23" spans="1:15">
      <c r="A23" s="128"/>
      <c r="B23" s="9" t="str">
        <f>IF('Gene Table'!D23="","",'Gene Table'!D23)</f>
        <v>NM_000584</v>
      </c>
      <c r="C23" s="5" t="s">
        <v>1762</v>
      </c>
      <c r="D23" s="8">
        <v>29.8</v>
      </c>
      <c r="E23" s="8">
        <v>29.94</v>
      </c>
      <c r="F23" s="8">
        <v>30.28</v>
      </c>
      <c r="G23" s="8"/>
      <c r="H23" s="8"/>
      <c r="I23" s="8"/>
      <c r="J23" s="8"/>
      <c r="K23" s="8"/>
      <c r="L23" s="8"/>
      <c r="M23" s="8"/>
      <c r="N23" s="26">
        <f>AVERAGE(Calculations!P24:Y24)</f>
        <v>30.006666666666671</v>
      </c>
      <c r="O23" s="25">
        <f>STDEV(Calculations!P24:Y24)</f>
        <v>0.24684678108690963</v>
      </c>
    </row>
    <row r="24" spans="1:15">
      <c r="A24" s="128"/>
      <c r="B24" s="9" t="str">
        <f>IF('Gene Table'!D24="","",'Gene Table'!D24)</f>
        <v>NM_000594</v>
      </c>
      <c r="C24" s="5" t="s">
        <v>1763</v>
      </c>
      <c r="D24" s="8">
        <v>32.909999999999997</v>
      </c>
      <c r="E24" s="8" t="s">
        <v>1772</v>
      </c>
      <c r="F24" s="8">
        <v>33.340000000000003</v>
      </c>
      <c r="G24" s="8"/>
      <c r="H24" s="8"/>
      <c r="I24" s="8"/>
      <c r="J24" s="8"/>
      <c r="K24" s="8"/>
      <c r="L24" s="8"/>
      <c r="M24" s="8"/>
      <c r="N24" s="26">
        <f>AVERAGE(Calculations!P25:Y25)</f>
        <v>33.75</v>
      </c>
      <c r="O24" s="25">
        <f>STDEV(Calculations!P25:Y25)</f>
        <v>1.1036756769992815</v>
      </c>
    </row>
    <row r="25" spans="1:15">
      <c r="A25" s="128"/>
      <c r="B25" s="9" t="str">
        <f>IF('Gene Table'!D25="","",'Gene Table'!D25)</f>
        <v>NM_000660</v>
      </c>
      <c r="C25" s="5" t="s">
        <v>1764</v>
      </c>
      <c r="D25" s="8">
        <v>27.02</v>
      </c>
      <c r="E25" s="8">
        <v>27.25</v>
      </c>
      <c r="F25" s="8">
        <v>27.3</v>
      </c>
      <c r="G25" s="8"/>
      <c r="H25" s="8"/>
      <c r="I25" s="8"/>
      <c r="J25" s="8"/>
      <c r="K25" s="8"/>
      <c r="L25" s="8"/>
      <c r="M25" s="8"/>
      <c r="N25" s="26">
        <f>AVERAGE(Calculations!P26:Y26)</f>
        <v>27.189999999999998</v>
      </c>
      <c r="O25" s="25">
        <f>STDEV(Calculations!P26:Y26)</f>
        <v>0.1493318452306813</v>
      </c>
    </row>
    <row r="26" spans="1:15">
      <c r="A26" s="128"/>
      <c r="B26" s="9" t="str">
        <f>IF('Gene Table'!D26="","",'Gene Table'!D26)</f>
        <v>NM_000059</v>
      </c>
      <c r="C26" s="5" t="s">
        <v>1765</v>
      </c>
      <c r="D26" s="8">
        <v>29.16</v>
      </c>
      <c r="E26" s="8">
        <v>29.32</v>
      </c>
      <c r="F26" s="8">
        <v>29.35</v>
      </c>
      <c r="G26" s="8"/>
      <c r="H26" s="8"/>
      <c r="I26" s="8"/>
      <c r="J26" s="8"/>
      <c r="K26" s="8"/>
      <c r="L26" s="8"/>
      <c r="M26" s="8"/>
      <c r="N26" s="26">
        <f>AVERAGE(Calculations!P27:Y27)</f>
        <v>29.276666666666671</v>
      </c>
      <c r="O26" s="25">
        <f>STDEV(Calculations!P27:Y27)</f>
        <v>0.10214368964029757</v>
      </c>
    </row>
    <row r="27" spans="1:15">
      <c r="A27" s="128"/>
      <c r="B27" s="9" t="str">
        <f>IF('Gene Table'!D27="","",'Gene Table'!D27)</f>
        <v>NM_005037</v>
      </c>
      <c r="C27" s="5" t="s">
        <v>1766</v>
      </c>
      <c r="D27" s="8">
        <v>34.26</v>
      </c>
      <c r="E27" s="8">
        <v>34.33</v>
      </c>
      <c r="F27" s="8">
        <v>35.08</v>
      </c>
      <c r="G27" s="8"/>
      <c r="H27" s="8"/>
      <c r="I27" s="8"/>
      <c r="J27" s="8"/>
      <c r="K27" s="8"/>
      <c r="L27" s="8"/>
      <c r="M27" s="8"/>
      <c r="N27" s="26">
        <f>AVERAGE(Calculations!P28:Y28)</f>
        <v>34.53</v>
      </c>
      <c r="O27" s="25">
        <f>STDEV(Calculations!P28:Y28)</f>
        <v>0.40853396431595995</v>
      </c>
    </row>
    <row r="28" spans="1:15">
      <c r="A28" s="128"/>
      <c r="B28" s="9" t="str">
        <f>IF('Gene Table'!D28="","",'Gene Table'!D28)</f>
        <v>NM_006218</v>
      </c>
      <c r="C28" s="5" t="s">
        <v>1767</v>
      </c>
      <c r="D28" s="8">
        <v>24.44</v>
      </c>
      <c r="E28" s="8">
        <v>24.36</v>
      </c>
      <c r="F28" s="8">
        <v>24.72</v>
      </c>
      <c r="G28" s="8"/>
      <c r="H28" s="8"/>
      <c r="I28" s="8"/>
      <c r="J28" s="8"/>
      <c r="K28" s="8"/>
      <c r="L28" s="8"/>
      <c r="M28" s="8"/>
      <c r="N28" s="26">
        <f>AVERAGE(Calculations!P29:Y29)</f>
        <v>24.506666666666664</v>
      </c>
      <c r="O28" s="25">
        <f>STDEV(Calculations!P29:Y29)</f>
        <v>0.18903262504993418</v>
      </c>
    </row>
    <row r="29" spans="1:15">
      <c r="A29" s="128"/>
      <c r="B29" s="9" t="str">
        <f>IF('Gene Table'!D29="","",'Gene Table'!D29)</f>
        <v>NM_000254</v>
      </c>
      <c r="C29" s="5" t="s">
        <v>1768</v>
      </c>
      <c r="D29" s="8">
        <v>32.81</v>
      </c>
      <c r="E29" s="8">
        <v>32.520000000000003</v>
      </c>
      <c r="F29" s="8">
        <v>32.479999999999997</v>
      </c>
      <c r="G29" s="8"/>
      <c r="H29" s="8"/>
      <c r="I29" s="8"/>
      <c r="J29" s="8"/>
      <c r="K29" s="8"/>
      <c r="L29" s="8"/>
      <c r="M29" s="8"/>
      <c r="N29" s="26">
        <f>AVERAGE(Calculations!P30:Y30)</f>
        <v>32.603333333333332</v>
      </c>
      <c r="O29" s="25">
        <f>STDEV(Calculations!P30:Y30)</f>
        <v>0.18009256878986965</v>
      </c>
    </row>
    <row r="30" spans="1:15">
      <c r="A30" s="128"/>
      <c r="B30" s="9" t="str">
        <f>IF('Gene Table'!D30="","",'Gene Table'!D30)</f>
        <v>NM_000600</v>
      </c>
      <c r="C30" s="5" t="s">
        <v>1769</v>
      </c>
      <c r="D30" s="8">
        <v>27.88</v>
      </c>
      <c r="E30" s="8">
        <v>27.92</v>
      </c>
      <c r="F30" s="8">
        <v>28.19</v>
      </c>
      <c r="G30" s="8"/>
      <c r="H30" s="8"/>
      <c r="I30" s="8"/>
      <c r="J30" s="8"/>
      <c r="K30" s="8"/>
      <c r="L30" s="8"/>
      <c r="M30" s="8"/>
      <c r="N30" s="26">
        <f>AVERAGE(Calculations!P31:Y31)</f>
        <v>27.996666666666666</v>
      </c>
      <c r="O30" s="25">
        <f>STDEV(Calculations!P31:Y31)</f>
        <v>0.16862186493341699</v>
      </c>
    </row>
    <row r="31" spans="1:15">
      <c r="A31" s="128"/>
      <c r="B31" s="9" t="str">
        <f>IF('Gene Table'!D31="","",'Gene Table'!D31)</f>
        <v>NM_000618</v>
      </c>
      <c r="C31" s="5" t="s">
        <v>1770</v>
      </c>
      <c r="D31" s="8" t="s">
        <v>1772</v>
      </c>
      <c r="E31" s="8">
        <v>37.32</v>
      </c>
      <c r="F31" s="8" t="s">
        <v>1772</v>
      </c>
      <c r="G31" s="8"/>
      <c r="H31" s="8"/>
      <c r="I31" s="8"/>
      <c r="J31" s="8"/>
      <c r="K31" s="8"/>
      <c r="L31" s="8"/>
      <c r="M31" s="8"/>
      <c r="N31" s="26">
        <f>AVERAGE(Calculations!P32:Y32)</f>
        <v>35</v>
      </c>
      <c r="O31" s="25">
        <f>STDEV(Calculations!P32:Y32)</f>
        <v>0</v>
      </c>
    </row>
    <row r="32" spans="1:15">
      <c r="A32" s="128"/>
      <c r="B32" s="9" t="str">
        <f>IF('Gene Table'!D32="","",'Gene Table'!D32)</f>
        <v>NM_202001</v>
      </c>
      <c r="C32" s="5" t="s">
        <v>1771</v>
      </c>
      <c r="D32" s="8" t="s">
        <v>338</v>
      </c>
      <c r="E32" s="8">
        <v>36.799999999999997</v>
      </c>
      <c r="F32" s="8">
        <v>37.869999999999997</v>
      </c>
      <c r="G32" s="8"/>
      <c r="H32" s="8"/>
      <c r="I32" s="8"/>
      <c r="J32" s="8"/>
      <c r="K32" s="8"/>
      <c r="L32" s="8"/>
      <c r="M32" s="8"/>
      <c r="N32" s="26">
        <f>AVERAGE(Calculations!P33:Y33)</f>
        <v>35</v>
      </c>
      <c r="O32" s="25">
        <f>STDEV(Calculations!P33:Y33)</f>
        <v>0</v>
      </c>
    </row>
    <row r="33" spans="1:15">
      <c r="A33" s="128"/>
      <c r="B33" s="9" t="str">
        <f>IF('Gene Table'!D33="","",'Gene Table'!D33)</f>
        <v>NM_000903</v>
      </c>
      <c r="C33" s="5" t="s">
        <v>1773</v>
      </c>
      <c r="D33" s="8">
        <v>28.05</v>
      </c>
      <c r="E33" s="8">
        <v>28.18</v>
      </c>
      <c r="F33" s="8">
        <v>28.21</v>
      </c>
      <c r="G33" s="8"/>
      <c r="H33" s="8"/>
      <c r="I33" s="8"/>
      <c r="J33" s="8"/>
      <c r="K33" s="8"/>
      <c r="L33" s="8"/>
      <c r="M33" s="8"/>
      <c r="N33" s="26">
        <f>AVERAGE(Calculations!P34:Y34)</f>
        <v>28.146666666666665</v>
      </c>
      <c r="O33" s="25">
        <f>STDEV(Calculations!P34:Y34)</f>
        <v>8.5049005481153683E-2</v>
      </c>
    </row>
    <row r="34" spans="1:15">
      <c r="A34" s="128"/>
      <c r="B34" s="9" t="str">
        <f>IF('Gene Table'!D34="","",'Gene Table'!D34)</f>
        <v>NM_004628</v>
      </c>
      <c r="C34" s="5" t="s">
        <v>1774</v>
      </c>
      <c r="D34" s="8">
        <v>27.58</v>
      </c>
      <c r="E34" s="8">
        <v>27.54</v>
      </c>
      <c r="F34" s="8">
        <v>27.65</v>
      </c>
      <c r="G34" s="8"/>
      <c r="H34" s="8"/>
      <c r="I34" s="8"/>
      <c r="J34" s="8"/>
      <c r="K34" s="8"/>
      <c r="L34" s="8"/>
      <c r="M34" s="8"/>
      <c r="N34" s="26">
        <f>AVERAGE(Calculations!P35:Y35)</f>
        <v>27.59</v>
      </c>
      <c r="O34" s="25">
        <f>STDEV(Calculations!P35:Y35)</f>
        <v>5.5677643628299987E-2</v>
      </c>
    </row>
    <row r="35" spans="1:15">
      <c r="A35" s="128"/>
      <c r="B35" s="9" t="str">
        <f>IF('Gene Table'!D35="","",'Gene Table'!D35)</f>
        <v>NM_001025366</v>
      </c>
      <c r="C35" s="5" t="s">
        <v>1775</v>
      </c>
      <c r="D35" s="8">
        <v>26.96</v>
      </c>
      <c r="E35" s="8">
        <v>27.19</v>
      </c>
      <c r="F35" s="8">
        <v>27.2</v>
      </c>
      <c r="G35" s="8"/>
      <c r="H35" s="8"/>
      <c r="I35" s="8"/>
      <c r="J35" s="8"/>
      <c r="K35" s="8"/>
      <c r="L35" s="8"/>
      <c r="M35" s="8"/>
      <c r="N35" s="26">
        <f>AVERAGE(Calculations!P36:Y36)</f>
        <v>27.116666666666671</v>
      </c>
      <c r="O35" s="25">
        <f>STDEV(Calculations!P36:Y36)</f>
        <v>0.13576941236277495</v>
      </c>
    </row>
    <row r="36" spans="1:15">
      <c r="A36" s="128"/>
      <c r="B36" s="9" t="str">
        <f>IF('Gene Table'!D36="","",'Gene Table'!D36)</f>
        <v>NM_002769</v>
      </c>
      <c r="C36" s="5" t="s">
        <v>1776</v>
      </c>
      <c r="D36" s="8">
        <v>29.42</v>
      </c>
      <c r="E36" s="8">
        <v>29.52</v>
      </c>
      <c r="F36" s="8">
        <v>29.55</v>
      </c>
      <c r="G36" s="8"/>
      <c r="H36" s="8"/>
      <c r="I36" s="8"/>
      <c r="J36" s="8"/>
      <c r="K36" s="8"/>
      <c r="L36" s="8"/>
      <c r="M36" s="8"/>
      <c r="N36" s="26">
        <f>AVERAGE(Calculations!P37:Y37)</f>
        <v>29.496666666666666</v>
      </c>
      <c r="O36" s="25">
        <f>STDEV(Calculations!P37:Y37)</f>
        <v>6.8068592855539706E-2</v>
      </c>
    </row>
    <row r="37" spans="1:15">
      <c r="A37" s="128"/>
      <c r="B37" s="9" t="str">
        <f>IF('Gene Table'!D37="","",'Gene Table'!D37)</f>
        <v>NM_000927</v>
      </c>
      <c r="C37" s="5" t="s">
        <v>1777</v>
      </c>
      <c r="D37" s="8">
        <v>26.69</v>
      </c>
      <c r="E37" s="8">
        <v>26.96</v>
      </c>
      <c r="F37" s="8">
        <v>27.01</v>
      </c>
      <c r="G37" s="8"/>
      <c r="H37" s="8"/>
      <c r="I37" s="8"/>
      <c r="J37" s="8"/>
      <c r="K37" s="8"/>
      <c r="L37" s="8"/>
      <c r="M37" s="8"/>
      <c r="N37" s="26">
        <f>AVERAGE(Calculations!P38:Y38)</f>
        <v>26.88666666666667</v>
      </c>
      <c r="O37" s="25">
        <f>STDEV(Calculations!P38:Y38)</f>
        <v>0.17214335111497894</v>
      </c>
    </row>
    <row r="38" spans="1:15">
      <c r="A38" s="128"/>
      <c r="B38" s="9" t="str">
        <f>IF('Gene Table'!D38="","",'Gene Table'!D38)</f>
        <v>NM_005359</v>
      </c>
      <c r="C38" s="5" t="s">
        <v>1778</v>
      </c>
      <c r="D38" s="8">
        <v>30.41</v>
      </c>
      <c r="E38" s="8">
        <v>30.29</v>
      </c>
      <c r="F38" s="8">
        <v>30.38</v>
      </c>
      <c r="G38" s="8"/>
      <c r="H38" s="8"/>
      <c r="I38" s="8"/>
      <c r="J38" s="8"/>
      <c r="K38" s="8"/>
      <c r="L38" s="8"/>
      <c r="M38" s="8"/>
      <c r="N38" s="26">
        <f>AVERAGE(Calculations!P39:Y39)</f>
        <v>30.36</v>
      </c>
      <c r="O38" s="25">
        <f>STDEV(Calculations!P39:Y39)</f>
        <v>6.2449979983984362E-2</v>
      </c>
    </row>
    <row r="39" spans="1:15">
      <c r="A39" s="128"/>
      <c r="B39" s="9" t="str">
        <f>IF('Gene Table'!D39="","",'Gene Table'!D39)</f>
        <v>NM_000598</v>
      </c>
      <c r="C39" s="5" t="s">
        <v>1779</v>
      </c>
      <c r="D39" s="8">
        <v>26.35</v>
      </c>
      <c r="E39" s="8">
        <v>26.34</v>
      </c>
      <c r="F39" s="8">
        <v>26.5</v>
      </c>
      <c r="G39" s="8"/>
      <c r="H39" s="8"/>
      <c r="I39" s="8"/>
      <c r="J39" s="8"/>
      <c r="K39" s="8"/>
      <c r="L39" s="8"/>
      <c r="M39" s="8"/>
      <c r="N39" s="26">
        <f>AVERAGE(Calculations!P40:Y40)</f>
        <v>26.396666666666665</v>
      </c>
      <c r="O39" s="25">
        <f>STDEV(Calculations!P40:Y40)</f>
        <v>8.9628864398324681E-2</v>
      </c>
    </row>
    <row r="40" spans="1:15">
      <c r="A40" s="128"/>
      <c r="B40" s="9" t="str">
        <f>IF('Gene Table'!D40="","",'Gene Table'!D40)</f>
        <v>NM_000875</v>
      </c>
      <c r="C40" s="5" t="s">
        <v>1780</v>
      </c>
      <c r="D40" s="8">
        <v>25.17</v>
      </c>
      <c r="E40" s="8">
        <v>25.17</v>
      </c>
      <c r="F40" s="8">
        <v>25.32</v>
      </c>
      <c r="G40" s="8"/>
      <c r="H40" s="8"/>
      <c r="I40" s="8"/>
      <c r="J40" s="8"/>
      <c r="K40" s="8"/>
      <c r="L40" s="8"/>
      <c r="M40" s="8"/>
      <c r="N40" s="26">
        <f>AVERAGE(Calculations!P41:Y41)</f>
        <v>25.22</v>
      </c>
      <c r="O40" s="25">
        <f>STDEV(Calculations!P41:Y41)</f>
        <v>8.6602540378443046E-2</v>
      </c>
    </row>
    <row r="41" spans="1:15">
      <c r="A41" s="128"/>
      <c r="B41" s="9" t="str">
        <f>IF('Gene Table'!D41="","",'Gene Table'!D41)</f>
        <v>NM_005343</v>
      </c>
      <c r="C41" s="5" t="s">
        <v>1781</v>
      </c>
      <c r="D41" s="8">
        <v>32.35</v>
      </c>
      <c r="E41" s="8">
        <v>32.5</v>
      </c>
      <c r="F41" s="8">
        <v>32.590000000000003</v>
      </c>
      <c r="G41" s="8"/>
      <c r="H41" s="8"/>
      <c r="I41" s="8"/>
      <c r="J41" s="8"/>
      <c r="K41" s="8"/>
      <c r="L41" s="8"/>
      <c r="M41" s="8"/>
      <c r="N41" s="26">
        <f>AVERAGE(Calculations!P42:Y42)</f>
        <v>32.479999999999997</v>
      </c>
      <c r="O41" s="25">
        <f>STDEV(Calculations!P42:Y42)</f>
        <v>0.1212435565298222</v>
      </c>
    </row>
    <row r="42" spans="1:15">
      <c r="A42" s="128"/>
      <c r="B42" s="9" t="str">
        <f>IF('Gene Table'!D42="","",'Gene Table'!D42)</f>
        <v>NM_001963</v>
      </c>
      <c r="C42" s="5" t="s">
        <v>1782</v>
      </c>
      <c r="D42" s="8">
        <v>26.22</v>
      </c>
      <c r="E42" s="8">
        <v>26.21</v>
      </c>
      <c r="F42" s="8">
        <v>26.32</v>
      </c>
      <c r="G42" s="8"/>
      <c r="H42" s="8"/>
      <c r="I42" s="8"/>
      <c r="J42" s="8"/>
      <c r="K42" s="8"/>
      <c r="L42" s="8"/>
      <c r="M42" s="8"/>
      <c r="N42" s="26">
        <f>AVERAGE(Calculations!P43:Y43)</f>
        <v>26.25</v>
      </c>
      <c r="O42" s="25">
        <f>STDEV(Calculations!P43:Y43)</f>
        <v>6.0827625302982365E-2</v>
      </c>
    </row>
    <row r="43" spans="1:15">
      <c r="A43" s="128"/>
      <c r="B43" s="9" t="str">
        <f>IF('Gene Table'!D43="","",'Gene Table'!D43)</f>
        <v>NM_000773</v>
      </c>
      <c r="C43" s="5" t="s">
        <v>1783</v>
      </c>
      <c r="D43" s="8">
        <v>25.67</v>
      </c>
      <c r="E43" s="8">
        <v>25.79</v>
      </c>
      <c r="F43" s="8">
        <v>26.01</v>
      </c>
      <c r="G43" s="8"/>
      <c r="H43" s="8"/>
      <c r="I43" s="8"/>
      <c r="J43" s="8"/>
      <c r="K43" s="8"/>
      <c r="L43" s="8"/>
      <c r="M43" s="8"/>
      <c r="N43" s="26">
        <f>AVERAGE(Calculations!P44:Y44)</f>
        <v>25.823333333333334</v>
      </c>
      <c r="O43" s="25">
        <f>STDEV(Calculations!P44:Y44)</f>
        <v>0.17243356208525903</v>
      </c>
    </row>
    <row r="44" spans="1:15">
      <c r="A44" s="128"/>
      <c r="B44" s="9" t="str">
        <f>IF('Gene Table'!D44="","",'Gene Table'!D44)</f>
        <v>NM_058195</v>
      </c>
      <c r="C44" s="5" t="s">
        <v>1784</v>
      </c>
      <c r="D44" s="8">
        <v>27.26</v>
      </c>
      <c r="E44" s="8">
        <v>27.43</v>
      </c>
      <c r="F44" s="8">
        <v>27.6</v>
      </c>
      <c r="G44" s="8"/>
      <c r="H44" s="8"/>
      <c r="I44" s="8"/>
      <c r="J44" s="8"/>
      <c r="K44" s="8"/>
      <c r="L44" s="8"/>
      <c r="M44" s="8"/>
      <c r="N44" s="26">
        <f>AVERAGE(Calculations!P45:Y45)</f>
        <v>27.429999999999996</v>
      </c>
      <c r="O44" s="25">
        <f>STDEV(Calculations!P45:Y45)</f>
        <v>0.17000000000073187</v>
      </c>
    </row>
    <row r="45" spans="1:15">
      <c r="A45" s="128"/>
      <c r="B45" s="9" t="str">
        <f>IF('Gene Table'!D45="","",'Gene Table'!D45)</f>
        <v>NM_000662</v>
      </c>
      <c r="C45" s="5" t="s">
        <v>1785</v>
      </c>
      <c r="D45" s="8">
        <v>25.27</v>
      </c>
      <c r="E45" s="8">
        <v>25.32</v>
      </c>
      <c r="F45" s="8">
        <v>25.39</v>
      </c>
      <c r="G45" s="8"/>
      <c r="H45" s="8"/>
      <c r="I45" s="8"/>
      <c r="J45" s="8"/>
      <c r="K45" s="8"/>
      <c r="L45" s="8"/>
      <c r="M45" s="8"/>
      <c r="N45" s="26">
        <f>AVERAGE(Calculations!P46:Y46)</f>
        <v>25.326666666666668</v>
      </c>
      <c r="O45" s="25">
        <f>STDEV(Calculations!P46:Y46)</f>
        <v>6.0277137733417564E-2</v>
      </c>
    </row>
    <row r="46" spans="1:15">
      <c r="A46" s="128"/>
      <c r="B46" s="9" t="str">
        <f>IF('Gene Table'!D46="","",'Gene Table'!D46)</f>
        <v>NM_003977</v>
      </c>
      <c r="C46" s="5" t="s">
        <v>1786</v>
      </c>
      <c r="D46" s="8">
        <v>26.42</v>
      </c>
      <c r="E46" s="8">
        <v>26.48</v>
      </c>
      <c r="F46" s="8">
        <v>26.64</v>
      </c>
      <c r="G46" s="8"/>
      <c r="H46" s="8"/>
      <c r="I46" s="8"/>
      <c r="J46" s="8"/>
      <c r="K46" s="8"/>
      <c r="L46" s="8"/>
      <c r="M46" s="8"/>
      <c r="N46" s="26">
        <f>AVERAGE(Calculations!P47:Y47)</f>
        <v>26.513333333333335</v>
      </c>
      <c r="O46" s="25">
        <f>STDEV(Calculations!P47:Y47)</f>
        <v>0.11372481406154608</v>
      </c>
    </row>
    <row r="47" spans="1:15">
      <c r="A47" s="128"/>
      <c r="B47" s="9" t="str">
        <f>IF('Gene Table'!D47="","",'Gene Table'!D47)</f>
        <v>NM_005657</v>
      </c>
      <c r="C47" s="5" t="s">
        <v>1787</v>
      </c>
      <c r="D47" s="8">
        <v>27.97</v>
      </c>
      <c r="E47" s="8">
        <v>28.17</v>
      </c>
      <c r="F47" s="8">
        <v>28.2</v>
      </c>
      <c r="G47" s="8"/>
      <c r="H47" s="8"/>
      <c r="I47" s="8"/>
      <c r="J47" s="8"/>
      <c r="K47" s="8"/>
      <c r="L47" s="8"/>
      <c r="M47" s="8"/>
      <c r="N47" s="26">
        <f>AVERAGE(Calculations!P48:Y48)</f>
        <v>28.113333333333333</v>
      </c>
      <c r="O47" s="25">
        <f>STDEV(Calculations!P48:Y48)</f>
        <v>0.12503332889007449</v>
      </c>
    </row>
    <row r="48" spans="1:15">
      <c r="A48" s="128"/>
      <c r="B48" s="9" t="str">
        <f>IF('Gene Table'!D48="","",'Gene Table'!D48)</f>
        <v>NM_002392</v>
      </c>
      <c r="C48" s="5" t="s">
        <v>1788</v>
      </c>
      <c r="D48" s="8">
        <v>30.96</v>
      </c>
      <c r="E48" s="8">
        <v>31.41</v>
      </c>
      <c r="F48" s="8">
        <v>31.39</v>
      </c>
      <c r="G48" s="8"/>
      <c r="H48" s="8"/>
      <c r="I48" s="8"/>
      <c r="J48" s="8"/>
      <c r="K48" s="8"/>
      <c r="L48" s="8"/>
      <c r="M48" s="8"/>
      <c r="N48" s="26">
        <f>AVERAGE(Calculations!P49:Y49)</f>
        <v>31.253333333333334</v>
      </c>
      <c r="O48" s="25">
        <f>STDEV(Calculations!P49:Y49)</f>
        <v>0.25423086620860336</v>
      </c>
    </row>
    <row r="49" spans="1:15">
      <c r="A49" s="128"/>
      <c r="B49" s="9" t="str">
        <f>IF('Gene Table'!D49="","",'Gene Table'!D49)</f>
        <v>NM_000639</v>
      </c>
      <c r="C49" s="5" t="s">
        <v>1789</v>
      </c>
      <c r="D49" s="8">
        <v>25.21</v>
      </c>
      <c r="E49" s="8">
        <v>25.34</v>
      </c>
      <c r="F49" s="8">
        <v>25.45</v>
      </c>
      <c r="G49" s="8"/>
      <c r="H49" s="8"/>
      <c r="I49" s="8"/>
      <c r="J49" s="8"/>
      <c r="K49" s="8"/>
      <c r="L49" s="8"/>
      <c r="M49" s="8"/>
      <c r="N49" s="26">
        <f>AVERAGE(Calculations!P50:Y50)</f>
        <v>25.333333333333332</v>
      </c>
      <c r="O49" s="25">
        <f>STDEV(Calculations!P50:Y50)</f>
        <v>0.12013880860626654</v>
      </c>
    </row>
    <row r="50" spans="1:15">
      <c r="A50" s="128"/>
      <c r="B50" s="9" t="str">
        <f>IF('Gene Table'!D50="","",'Gene Table'!D50)</f>
        <v>NM_000589</v>
      </c>
      <c r="C50" s="5" t="s">
        <v>1790</v>
      </c>
      <c r="D50" s="8">
        <v>29.12</v>
      </c>
      <c r="E50" s="8">
        <v>29.23</v>
      </c>
      <c r="F50" s="8">
        <v>29.29</v>
      </c>
      <c r="G50" s="8"/>
      <c r="H50" s="8"/>
      <c r="I50" s="8"/>
      <c r="J50" s="8"/>
      <c r="K50" s="8"/>
      <c r="L50" s="8"/>
      <c r="M50" s="8"/>
      <c r="N50" s="26">
        <f>AVERAGE(Calculations!P51:Y51)</f>
        <v>29.213333333333335</v>
      </c>
      <c r="O50" s="25">
        <f>STDEV(Calculations!P51:Y51)</f>
        <v>8.6216781042516205E-2</v>
      </c>
    </row>
    <row r="51" spans="1:15">
      <c r="A51" s="128"/>
      <c r="B51" s="9" t="str">
        <f>IF('Gene Table'!D51="","",'Gene Table'!D51)</f>
        <v>NM_000612</v>
      </c>
      <c r="C51" s="5" t="s">
        <v>1791</v>
      </c>
      <c r="D51" s="8">
        <v>27.59</v>
      </c>
      <c r="E51" s="8">
        <v>27.62</v>
      </c>
      <c r="F51" s="8">
        <v>27.78</v>
      </c>
      <c r="G51" s="8"/>
      <c r="H51" s="8"/>
      <c r="I51" s="8"/>
      <c r="J51" s="8"/>
      <c r="K51" s="8"/>
      <c r="L51" s="8"/>
      <c r="M51" s="8"/>
      <c r="N51" s="26">
        <f>AVERAGE(Calculations!P52:Y52)</f>
        <v>27.663333333333338</v>
      </c>
      <c r="O51" s="25">
        <f>STDEV(Calculations!P52:Y52)</f>
        <v>0.10214368964029757</v>
      </c>
    </row>
    <row r="52" spans="1:15">
      <c r="A52" s="128"/>
      <c r="B52" s="9" t="str">
        <f>IF('Gene Table'!D52="","",'Gene Table'!D52)</f>
        <v>NM_001641</v>
      </c>
      <c r="C52" s="5" t="s">
        <v>1792</v>
      </c>
      <c r="D52" s="8">
        <v>27.38</v>
      </c>
      <c r="E52" s="8">
        <v>27.53</v>
      </c>
      <c r="F52" s="8">
        <v>27.6</v>
      </c>
      <c r="G52" s="8"/>
      <c r="H52" s="8"/>
      <c r="I52" s="8"/>
      <c r="J52" s="8"/>
      <c r="K52" s="8"/>
      <c r="L52" s="8"/>
      <c r="M52" s="8"/>
      <c r="N52" s="26">
        <f>AVERAGE(Calculations!P53:Y53)</f>
        <v>27.50333333333333</v>
      </c>
      <c r="O52" s="25">
        <f>STDEV(Calculations!P53:Y53)</f>
        <v>0.11239810200058373</v>
      </c>
    </row>
    <row r="53" spans="1:15">
      <c r="A53" s="128"/>
      <c r="B53" s="9" t="str">
        <f>IF('Gene Table'!D53="","",'Gene Table'!D53)</f>
        <v>NM_000410</v>
      </c>
      <c r="C53" s="5" t="s">
        <v>1793</v>
      </c>
      <c r="D53" s="8">
        <v>28.59</v>
      </c>
      <c r="E53" s="8">
        <v>28.6</v>
      </c>
      <c r="F53" s="8">
        <v>28.69</v>
      </c>
      <c r="G53" s="8"/>
      <c r="H53" s="8"/>
      <c r="I53" s="8"/>
      <c r="J53" s="8"/>
      <c r="K53" s="8"/>
      <c r="L53" s="8"/>
      <c r="M53" s="8"/>
      <c r="N53" s="26">
        <f>AVERAGE(Calculations!P54:Y54)</f>
        <v>28.626666666666665</v>
      </c>
      <c r="O53" s="25">
        <f>STDEV(Calculations!P54:Y54)</f>
        <v>5.5075705472861461E-2</v>
      </c>
    </row>
    <row r="54" spans="1:15">
      <c r="A54" s="128"/>
      <c r="B54" s="9" t="str">
        <f>IF('Gene Table'!D54="","",'Gene Table'!D54)</f>
        <v>NM_000179</v>
      </c>
      <c r="C54" s="5" t="s">
        <v>1794</v>
      </c>
      <c r="D54" s="8">
        <v>26.91</v>
      </c>
      <c r="E54" s="8">
        <v>26.96</v>
      </c>
      <c r="F54" s="8">
        <v>27.14</v>
      </c>
      <c r="G54" s="8"/>
      <c r="H54" s="8"/>
      <c r="I54" s="8"/>
      <c r="J54" s="8"/>
      <c r="K54" s="8"/>
      <c r="L54" s="8"/>
      <c r="M54" s="8"/>
      <c r="N54" s="26">
        <f>AVERAGE(Calculations!P55:Y55)</f>
        <v>27.003333333333334</v>
      </c>
      <c r="O54" s="25">
        <f>STDEV(Calculations!P55:Y55)</f>
        <v>0.12096831541082714</v>
      </c>
    </row>
    <row r="55" spans="1:15">
      <c r="A55" s="128"/>
      <c r="B55" s="9" t="str">
        <f>IF('Gene Table'!D55="","",'Gene Table'!D55)</f>
        <v>NM_001020825</v>
      </c>
      <c r="C55" s="5" t="s">
        <v>1795</v>
      </c>
      <c r="D55" s="8">
        <v>27.07</v>
      </c>
      <c r="E55" s="8">
        <v>27.07</v>
      </c>
      <c r="F55" s="8">
        <v>27.16</v>
      </c>
      <c r="G55" s="8"/>
      <c r="H55" s="8"/>
      <c r="I55" s="8"/>
      <c r="J55" s="8"/>
      <c r="K55" s="8"/>
      <c r="L55" s="8"/>
      <c r="M55" s="8"/>
      <c r="N55" s="26">
        <f>AVERAGE(Calculations!P56:Y56)</f>
        <v>27.099999999999998</v>
      </c>
      <c r="O55" s="25">
        <f>STDEV(Calculations!P56:Y56)</f>
        <v>5.1961524227066236E-2</v>
      </c>
    </row>
    <row r="56" spans="1:15">
      <c r="A56" s="128"/>
      <c r="B56" s="9" t="str">
        <f>IF('Gene Table'!D56="","",'Gene Table'!D56)</f>
        <v>NM_000120</v>
      </c>
      <c r="C56" s="5" t="s">
        <v>1796</v>
      </c>
      <c r="D56" s="8">
        <v>27</v>
      </c>
      <c r="E56" s="8">
        <v>27.22</v>
      </c>
      <c r="F56" s="8">
        <v>27.41</v>
      </c>
      <c r="G56" s="8"/>
      <c r="H56" s="8"/>
      <c r="I56" s="8"/>
      <c r="J56" s="8"/>
      <c r="K56" s="8"/>
      <c r="L56" s="8"/>
      <c r="M56" s="8"/>
      <c r="N56" s="26">
        <f>AVERAGE(Calculations!P57:Y57)</f>
        <v>27.209999999999997</v>
      </c>
      <c r="O56" s="25">
        <f>STDEV(Calculations!P57:Y57)</f>
        <v>0.20518284528712091</v>
      </c>
    </row>
    <row r="57" spans="1:15">
      <c r="A57" s="128"/>
      <c r="B57" s="9" t="str">
        <f>IF('Gene Table'!D57="","",'Gene Table'!D57)</f>
        <v>NM_000103</v>
      </c>
      <c r="C57" s="5" t="s">
        <v>1797</v>
      </c>
      <c r="D57" s="8">
        <v>25.79</v>
      </c>
      <c r="E57" s="8">
        <v>25.86</v>
      </c>
      <c r="F57" s="8">
        <v>26.02</v>
      </c>
      <c r="G57" s="8"/>
      <c r="H57" s="8"/>
      <c r="I57" s="8"/>
      <c r="J57" s="8"/>
      <c r="K57" s="8"/>
      <c r="L57" s="8"/>
      <c r="M57" s="8"/>
      <c r="N57" s="26">
        <f>AVERAGE(Calculations!P58:Y58)</f>
        <v>25.89</v>
      </c>
      <c r="O57" s="25">
        <f>STDEV(Calculations!P58:Y58)</f>
        <v>0.11789826122551617</v>
      </c>
    </row>
    <row r="58" spans="1:15">
      <c r="A58" s="128"/>
      <c r="B58" s="9" t="str">
        <f>IF('Gene Table'!D58="","",'Gene Table'!D58)</f>
        <v>NM_000106</v>
      </c>
      <c r="C58" s="5" t="s">
        <v>1798</v>
      </c>
      <c r="D58" s="8">
        <v>26.69</v>
      </c>
      <c r="E58" s="8">
        <v>26.57</v>
      </c>
      <c r="F58" s="8">
        <v>26.88</v>
      </c>
      <c r="G58" s="8"/>
      <c r="H58" s="8"/>
      <c r="I58" s="8"/>
      <c r="J58" s="8"/>
      <c r="K58" s="8"/>
      <c r="L58" s="8"/>
      <c r="M58" s="8"/>
      <c r="N58" s="26">
        <f>AVERAGE(Calculations!P59:Y59)</f>
        <v>26.713333333333335</v>
      </c>
      <c r="O58" s="25">
        <f>STDEV(Calculations!P59:Y59)</f>
        <v>0.15631165450257731</v>
      </c>
    </row>
    <row r="59" spans="1:15">
      <c r="A59" s="128"/>
      <c r="B59" s="9" t="str">
        <f>IF('Gene Table'!D59="","",'Gene Table'!D59)</f>
        <v>NM_000745</v>
      </c>
      <c r="C59" s="5" t="s">
        <v>1799</v>
      </c>
      <c r="D59" s="8">
        <v>27.35</v>
      </c>
      <c r="E59" s="8">
        <v>27.69</v>
      </c>
      <c r="F59" s="8">
        <v>27.73</v>
      </c>
      <c r="G59" s="8"/>
      <c r="H59" s="8"/>
      <c r="I59" s="8"/>
      <c r="J59" s="8"/>
      <c r="K59" s="8"/>
      <c r="L59" s="8"/>
      <c r="M59" s="8"/>
      <c r="N59" s="26">
        <f>AVERAGE(Calculations!P60:Y60)</f>
        <v>27.590000000000003</v>
      </c>
      <c r="O59" s="25">
        <f>STDEV(Calculations!P60:Y60)</f>
        <v>0.20880613017759336</v>
      </c>
    </row>
    <row r="60" spans="1:15">
      <c r="A60" s="128"/>
      <c r="B60" s="9" t="str">
        <f>IF('Gene Table'!D60="","",'Gene Table'!D60)</f>
        <v>NM_033338</v>
      </c>
      <c r="C60" s="5" t="s">
        <v>1800</v>
      </c>
      <c r="D60" s="8">
        <v>29.35</v>
      </c>
      <c r="E60" s="8">
        <v>29.56</v>
      </c>
      <c r="F60" s="8">
        <v>29.77</v>
      </c>
      <c r="G60" s="8"/>
      <c r="H60" s="8"/>
      <c r="I60" s="8"/>
      <c r="J60" s="8"/>
      <c r="K60" s="8"/>
      <c r="L60" s="8"/>
      <c r="M60" s="8"/>
      <c r="N60" s="26">
        <f>AVERAGE(Calculations!P61:Y61)</f>
        <v>29.56</v>
      </c>
      <c r="O60" s="25">
        <f>STDEV(Calculations!P61:Y61)</f>
        <v>0.21000000000071115</v>
      </c>
    </row>
    <row r="61" spans="1:15">
      <c r="A61" s="128"/>
      <c r="B61" s="9" t="str">
        <f>IF('Gene Table'!D61="","",'Gene Table'!D61)</f>
        <v>NM_001226</v>
      </c>
      <c r="C61" s="5" t="s">
        <v>1801</v>
      </c>
      <c r="D61" s="8">
        <v>27.76</v>
      </c>
      <c r="E61" s="8">
        <v>28.03</v>
      </c>
      <c r="F61" s="8">
        <v>28.26</v>
      </c>
      <c r="G61" s="8"/>
      <c r="H61" s="8"/>
      <c r="I61" s="8"/>
      <c r="J61" s="8"/>
      <c r="K61" s="8"/>
      <c r="L61" s="8"/>
      <c r="M61" s="8"/>
      <c r="N61" s="26">
        <f>AVERAGE(Calculations!P62:Y62)</f>
        <v>28.016666666666669</v>
      </c>
      <c r="O61" s="25">
        <f>STDEV(Calculations!P62:Y62)</f>
        <v>0.25026652459527365</v>
      </c>
    </row>
    <row r="62" spans="1:15">
      <c r="A62" s="128"/>
      <c r="B62" s="9" t="str">
        <f>IF('Gene Table'!D62="","",'Gene Table'!D62)</f>
        <v>NM_004346</v>
      </c>
      <c r="C62" s="5" t="s">
        <v>1802</v>
      </c>
      <c r="D62" s="8">
        <v>28.55</v>
      </c>
      <c r="E62" s="8">
        <v>28.73</v>
      </c>
      <c r="F62" s="8">
        <v>28.85</v>
      </c>
      <c r="G62" s="8"/>
      <c r="H62" s="8"/>
      <c r="I62" s="8"/>
      <c r="J62" s="8"/>
      <c r="K62" s="8"/>
      <c r="L62" s="8"/>
      <c r="M62" s="8"/>
      <c r="N62" s="26">
        <f>AVERAGE(Calculations!P63:Y63)</f>
        <v>28.709999999999997</v>
      </c>
      <c r="O62" s="25">
        <f>STDEV(Calculations!P63:Y63)</f>
        <v>0.1509966887054153</v>
      </c>
    </row>
    <row r="63" spans="1:15">
      <c r="A63" s="128"/>
      <c r="B63" s="9" t="str">
        <f>IF('Gene Table'!D63="","",'Gene Table'!D63)</f>
        <v>NM_005431</v>
      </c>
      <c r="C63" s="5" t="s">
        <v>1803</v>
      </c>
      <c r="D63" s="8">
        <v>29.63</v>
      </c>
      <c r="E63" s="8">
        <v>29.52</v>
      </c>
      <c r="F63" s="8">
        <v>29.89</v>
      </c>
      <c r="G63" s="8"/>
      <c r="H63" s="8"/>
      <c r="I63" s="8"/>
      <c r="J63" s="8"/>
      <c r="K63" s="8"/>
      <c r="L63" s="8"/>
      <c r="M63" s="8"/>
      <c r="N63" s="26">
        <f>AVERAGE(Calculations!P64:Y64)</f>
        <v>29.679999999999996</v>
      </c>
      <c r="O63" s="25">
        <f>STDEV(Calculations!P64:Y64)</f>
        <v>0.19000000000068548</v>
      </c>
    </row>
    <row r="64" spans="1:15">
      <c r="A64" s="128"/>
      <c r="B64" s="9" t="str">
        <f>IF('Gene Table'!D64="","",'Gene Table'!D64)</f>
        <v>NM_000455</v>
      </c>
      <c r="C64" s="5" t="s">
        <v>1804</v>
      </c>
      <c r="D64" s="8">
        <v>27.29</v>
      </c>
      <c r="E64" s="8">
        <v>27.31</v>
      </c>
      <c r="F64" s="8">
        <v>27.47</v>
      </c>
      <c r="G64" s="8"/>
      <c r="H64" s="8"/>
      <c r="I64" s="8"/>
      <c r="J64" s="8"/>
      <c r="K64" s="8"/>
      <c r="L64" s="8"/>
      <c r="M64" s="8"/>
      <c r="N64" s="26">
        <f>AVERAGE(Calculations!P65:Y65)</f>
        <v>27.356666666666666</v>
      </c>
      <c r="O64" s="25">
        <f>STDEV(Calculations!P65:Y65)</f>
        <v>9.8657657246324887E-2</v>
      </c>
    </row>
    <row r="65" spans="1:15">
      <c r="A65" s="128"/>
      <c r="B65" s="9" t="str">
        <f>IF('Gene Table'!D65="","",'Gene Table'!D65)</f>
        <v>NM_053056</v>
      </c>
      <c r="C65" s="5" t="s">
        <v>1805</v>
      </c>
      <c r="D65" s="8">
        <v>26.17</v>
      </c>
      <c r="E65" s="8">
        <v>26.21</v>
      </c>
      <c r="F65" s="8">
        <v>26.38</v>
      </c>
      <c r="G65" s="8"/>
      <c r="H65" s="8"/>
      <c r="I65" s="8"/>
      <c r="J65" s="8"/>
      <c r="K65" s="8"/>
      <c r="L65" s="8"/>
      <c r="M65" s="8"/>
      <c r="N65" s="26">
        <f>AVERAGE(Calculations!P66:Y66)</f>
        <v>26.253333333333334</v>
      </c>
      <c r="O65" s="25">
        <f>STDEV(Calculations!P66:Y66)</f>
        <v>0.1115048578911835</v>
      </c>
    </row>
    <row r="66" spans="1:15">
      <c r="A66" s="128"/>
      <c r="B66" s="9" t="str">
        <f>IF('Gene Table'!D66="","",'Gene Table'!D66)</f>
        <v>NM_000962</v>
      </c>
      <c r="C66" s="5" t="s">
        <v>1806</v>
      </c>
      <c r="D66" s="8">
        <v>35.94</v>
      </c>
      <c r="E66" s="8">
        <v>36.020000000000003</v>
      </c>
      <c r="F66" s="8">
        <v>36.14</v>
      </c>
      <c r="G66" s="8"/>
      <c r="H66" s="8"/>
      <c r="I66" s="8"/>
      <c r="J66" s="8"/>
      <c r="K66" s="8"/>
      <c r="L66" s="8"/>
      <c r="M66" s="8"/>
      <c r="N66" s="26">
        <f>AVERAGE(Calculations!P67:Y67)</f>
        <v>35</v>
      </c>
      <c r="O66" s="25">
        <f>STDEV(Calculations!P67:Y67)</f>
        <v>0</v>
      </c>
    </row>
    <row r="67" spans="1:15">
      <c r="A67" s="128"/>
      <c r="B67" s="9" t="str">
        <f>IF('Gene Table'!D67="","",'Gene Table'!D67)</f>
        <v>NM_000314</v>
      </c>
      <c r="C67" s="5" t="s">
        <v>1807</v>
      </c>
      <c r="D67" s="8">
        <v>25.36</v>
      </c>
      <c r="E67" s="8">
        <v>25.37</v>
      </c>
      <c r="F67" s="8">
        <v>25.49</v>
      </c>
      <c r="G67" s="8"/>
      <c r="H67" s="8"/>
      <c r="I67" s="8"/>
      <c r="J67" s="8"/>
      <c r="K67" s="8"/>
      <c r="L67" s="8"/>
      <c r="M67" s="8"/>
      <c r="N67" s="26">
        <f>AVERAGE(Calculations!P68:Y68)</f>
        <v>25.406666666666666</v>
      </c>
      <c r="O67" s="25">
        <f>STDEV(Calculations!P68:Y68)</f>
        <v>7.2341781380701381E-2</v>
      </c>
    </row>
    <row r="68" spans="1:15">
      <c r="A68" s="128"/>
      <c r="B68" s="9" t="str">
        <f>IF('Gene Table'!D68="","",'Gene Table'!D68)</f>
        <v>NM_002770</v>
      </c>
      <c r="C68" s="5" t="s">
        <v>1808</v>
      </c>
      <c r="D68" s="8">
        <v>39.26</v>
      </c>
      <c r="E68" s="8">
        <v>37.24</v>
      </c>
      <c r="F68" s="8">
        <v>35.58</v>
      </c>
      <c r="G68" s="8"/>
      <c r="H68" s="8"/>
      <c r="I68" s="8"/>
      <c r="J68" s="8"/>
      <c r="K68" s="8"/>
      <c r="L68" s="8"/>
      <c r="M68" s="8"/>
      <c r="N68" s="26">
        <f>AVERAGE(Calculations!P69:Y69)</f>
        <v>35</v>
      </c>
      <c r="O68" s="25">
        <f>STDEV(Calculations!P69:Y69)</f>
        <v>0</v>
      </c>
    </row>
    <row r="69" spans="1:15">
      <c r="A69" s="128"/>
      <c r="B69" s="9" t="str">
        <f>IF('Gene Table'!D69="","",'Gene Table'!D69)</f>
        <v>NM_002539</v>
      </c>
      <c r="C69" s="5" t="s">
        <v>1809</v>
      </c>
      <c r="D69" s="8">
        <v>27.78</v>
      </c>
      <c r="E69" s="8">
        <v>27.83</v>
      </c>
      <c r="F69" s="8">
        <v>28.01</v>
      </c>
      <c r="G69" s="8"/>
      <c r="H69" s="8"/>
      <c r="I69" s="8"/>
      <c r="J69" s="8"/>
      <c r="K69" s="8"/>
      <c r="L69" s="8"/>
      <c r="M69" s="8"/>
      <c r="N69" s="26">
        <f>AVERAGE(Calculations!P70:Y70)</f>
        <v>27.873333333333335</v>
      </c>
      <c r="O69" s="25">
        <f>STDEV(Calculations!P70:Y70)</f>
        <v>0.12096831541082778</v>
      </c>
    </row>
    <row r="70" spans="1:15">
      <c r="A70" s="128"/>
      <c r="B70" s="9" t="str">
        <f>IF('Gene Table'!D70="","",'Gene Table'!D70)</f>
        <v>NM_002524</v>
      </c>
      <c r="C70" s="5" t="s">
        <v>1813</v>
      </c>
      <c r="D70" s="8">
        <v>28.82</v>
      </c>
      <c r="E70" s="8">
        <v>28.94</v>
      </c>
      <c r="F70" s="8">
        <v>29.06</v>
      </c>
      <c r="G70" s="8"/>
      <c r="H70" s="8"/>
      <c r="I70" s="8"/>
      <c r="J70" s="8"/>
      <c r="K70" s="8"/>
      <c r="L70" s="8"/>
      <c r="M70" s="8"/>
      <c r="N70" s="26">
        <f>AVERAGE(Calculations!P71:Y71)</f>
        <v>28.94</v>
      </c>
      <c r="O70" s="25">
        <f>STDEV(Calculations!P71:Y71)</f>
        <v>0.11999999999999922</v>
      </c>
    </row>
    <row r="71" spans="1:15">
      <c r="A71" s="128"/>
      <c r="B71" s="9" t="str">
        <f>IF('Gene Table'!D71="","",'Gene Table'!D71)</f>
        <v>NM_000625</v>
      </c>
      <c r="C71" s="5" t="s">
        <v>1814</v>
      </c>
      <c r="D71" s="8">
        <v>29.1</v>
      </c>
      <c r="E71" s="8">
        <v>29.08</v>
      </c>
      <c r="F71" s="8">
        <v>29.29</v>
      </c>
      <c r="G71" s="8"/>
      <c r="H71" s="8"/>
      <c r="I71" s="8"/>
      <c r="J71" s="8"/>
      <c r="K71" s="8"/>
      <c r="L71" s="8"/>
      <c r="M71" s="8"/>
      <c r="N71" s="26">
        <f>AVERAGE(Calculations!P72:Y72)</f>
        <v>29.156666666666666</v>
      </c>
      <c r="O71" s="25">
        <f>STDEV(Calculations!P72:Y72)</f>
        <v>0.11590225767142445</v>
      </c>
    </row>
    <row r="72" spans="1:15">
      <c r="A72" s="128"/>
      <c r="B72" s="9" t="str">
        <f>IF('Gene Table'!D72="","",'Gene Table'!D72)</f>
        <v>NM_002439</v>
      </c>
      <c r="C72" s="5" t="s">
        <v>1815</v>
      </c>
      <c r="D72" s="8">
        <v>30.85</v>
      </c>
      <c r="E72" s="8">
        <v>30.58</v>
      </c>
      <c r="F72" s="8">
        <v>31.03</v>
      </c>
      <c r="G72" s="8"/>
      <c r="H72" s="8"/>
      <c r="I72" s="8"/>
      <c r="J72" s="8"/>
      <c r="K72" s="8"/>
      <c r="L72" s="8"/>
      <c r="M72" s="8"/>
      <c r="N72" s="26">
        <f>AVERAGE(Calculations!P73:Y73)</f>
        <v>30.820000000000004</v>
      </c>
      <c r="O72" s="25">
        <f>STDEV(Calculations!P73:Y73)</f>
        <v>0.22649503305730173</v>
      </c>
    </row>
    <row r="73" spans="1:15">
      <c r="A73" s="128"/>
      <c r="B73" s="9" t="str">
        <f>IF('Gene Table'!D73="","",'Gene Table'!D73)</f>
        <v>NM_002303</v>
      </c>
      <c r="C73" s="5" t="s">
        <v>1816</v>
      </c>
      <c r="D73" s="8">
        <v>36.58</v>
      </c>
      <c r="E73" s="8" t="s">
        <v>1772</v>
      </c>
      <c r="F73" s="8">
        <v>36.69</v>
      </c>
      <c r="G73" s="8"/>
      <c r="H73" s="8"/>
      <c r="I73" s="8"/>
      <c r="J73" s="8"/>
      <c r="K73" s="8"/>
      <c r="L73" s="8"/>
      <c r="M73" s="8"/>
      <c r="N73" s="26">
        <f>AVERAGE(Calculations!P74:Y74)</f>
        <v>35</v>
      </c>
      <c r="O73" s="25">
        <f>STDEV(Calculations!P74:Y74)</f>
        <v>0</v>
      </c>
    </row>
    <row r="74" spans="1:15">
      <c r="A74" s="128"/>
      <c r="B74" s="9" t="str">
        <f>IF('Gene Table'!D74="","",'Gene Table'!D74)</f>
        <v>NM_000044</v>
      </c>
      <c r="C74" s="5" t="s">
        <v>1817</v>
      </c>
      <c r="D74" s="8">
        <v>25.88</v>
      </c>
      <c r="E74" s="8">
        <v>26.08</v>
      </c>
      <c r="F74" s="8">
        <v>26.06</v>
      </c>
      <c r="G74" s="8"/>
      <c r="H74" s="8"/>
      <c r="I74" s="8"/>
      <c r="J74" s="8"/>
      <c r="K74" s="8"/>
      <c r="L74" s="8"/>
      <c r="M74" s="8"/>
      <c r="N74" s="26">
        <f>AVERAGE(Calculations!P75:Y75)</f>
        <v>26.006666666666664</v>
      </c>
      <c r="O74" s="25">
        <f>STDEV(Calculations!P75:Y75)</f>
        <v>0.11015141094572173</v>
      </c>
    </row>
    <row r="75" spans="1:15">
      <c r="A75" s="128"/>
      <c r="B75" s="9" t="str">
        <f>IF('Gene Table'!D75="","",'Gene Table'!D75)</f>
        <v>NM_000418</v>
      </c>
      <c r="C75" s="5" t="s">
        <v>1818</v>
      </c>
      <c r="D75" s="8">
        <v>27.25</v>
      </c>
      <c r="E75" s="8">
        <v>27.12</v>
      </c>
      <c r="F75" s="8">
        <v>27.36</v>
      </c>
      <c r="G75" s="8"/>
      <c r="H75" s="8"/>
      <c r="I75" s="8"/>
      <c r="J75" s="8"/>
      <c r="K75" s="8"/>
      <c r="L75" s="8"/>
      <c r="M75" s="8"/>
      <c r="N75" s="26">
        <f>AVERAGE(Calculations!P76:Y76)</f>
        <v>27.243333333333336</v>
      </c>
      <c r="O75" s="25">
        <f>STDEV(Calculations!P76:Y76)</f>
        <v>0.12013880860626655</v>
      </c>
    </row>
    <row r="76" spans="1:15">
      <c r="A76" s="128"/>
      <c r="B76" s="9" t="str">
        <f>IF('Gene Table'!D76="","",'Gene Table'!D76)</f>
        <v>NM_000041</v>
      </c>
      <c r="C76" s="5" t="s">
        <v>1819</v>
      </c>
      <c r="D76" s="8">
        <v>25.53</v>
      </c>
      <c r="E76" s="8">
        <v>25.64</v>
      </c>
      <c r="F76" s="8">
        <v>25.78</v>
      </c>
      <c r="G76" s="8"/>
      <c r="H76" s="8"/>
      <c r="I76" s="8"/>
      <c r="J76" s="8"/>
      <c r="K76" s="8"/>
      <c r="L76" s="8"/>
      <c r="M76" s="8"/>
      <c r="N76" s="26">
        <f>AVERAGE(Calculations!P77:Y77)</f>
        <v>25.650000000000002</v>
      </c>
      <c r="O76" s="25">
        <f>STDEV(Calculations!P77:Y77)</f>
        <v>0.12529964086141671</v>
      </c>
    </row>
    <row r="77" spans="1:15">
      <c r="A77" s="128"/>
      <c r="B77" s="9" t="str">
        <f>IF('Gene Table'!D77="","",'Gene Table'!D77)</f>
        <v>NM_002075</v>
      </c>
      <c r="C77" s="5" t="s">
        <v>1820</v>
      </c>
      <c r="D77" s="8">
        <v>23.16</v>
      </c>
      <c r="E77" s="8">
        <v>23.26</v>
      </c>
      <c r="F77" s="8">
        <v>23.33</v>
      </c>
      <c r="G77" s="8"/>
      <c r="H77" s="8"/>
      <c r="I77" s="8"/>
      <c r="J77" s="8"/>
      <c r="K77" s="8"/>
      <c r="L77" s="8"/>
      <c r="M77" s="8"/>
      <c r="N77" s="26">
        <f>AVERAGE(Calculations!P78:Y78)</f>
        <v>23.25</v>
      </c>
      <c r="O77" s="25">
        <f>STDEV(Calculations!P78:Y78)</f>
        <v>8.5440037453174536E-2</v>
      </c>
    </row>
    <row r="78" spans="1:15">
      <c r="A78" s="128"/>
      <c r="B78" s="9" t="str">
        <f>IF('Gene Table'!D78="","",'Gene Table'!D78)</f>
        <v>NM_000516</v>
      </c>
      <c r="C78" s="5" t="s">
        <v>1821</v>
      </c>
      <c r="D78" s="8">
        <v>35.82</v>
      </c>
      <c r="E78" s="8">
        <v>36.96</v>
      </c>
      <c r="F78" s="8" t="s">
        <v>1772</v>
      </c>
      <c r="G78" s="8"/>
      <c r="H78" s="8"/>
      <c r="I78" s="8"/>
      <c r="J78" s="8"/>
      <c r="K78" s="8"/>
      <c r="L78" s="8"/>
      <c r="M78" s="8"/>
      <c r="N78" s="26">
        <f>AVERAGE(Calculations!P79:Y79)</f>
        <v>35</v>
      </c>
      <c r="O78" s="25">
        <f>STDEV(Calculations!P79:Y79)</f>
        <v>0</v>
      </c>
    </row>
    <row r="79" spans="1:15">
      <c r="A79" s="128"/>
      <c r="B79" s="9" t="str">
        <f>IF('Gene Table'!D79="","",'Gene Table'!D79)</f>
        <v>NM_000515</v>
      </c>
      <c r="C79" s="5" t="s">
        <v>1822</v>
      </c>
      <c r="D79" s="8">
        <v>34.39</v>
      </c>
      <c r="E79" s="8">
        <v>33.94</v>
      </c>
      <c r="F79" s="8">
        <v>35.42</v>
      </c>
      <c r="G79" s="8"/>
      <c r="H79" s="8"/>
      <c r="I79" s="8"/>
      <c r="J79" s="8"/>
      <c r="K79" s="8"/>
      <c r="L79" s="8"/>
      <c r="M79" s="8"/>
      <c r="N79" s="26">
        <f>AVERAGE(Calculations!P80:Y80)</f>
        <v>34.443333333333335</v>
      </c>
      <c r="O79" s="25">
        <f>STDEV(Calculations!P80:Y80)</f>
        <v>0.53200877185754969</v>
      </c>
    </row>
    <row r="80" spans="1:15">
      <c r="A80" s="128"/>
      <c r="B80" s="9" t="str">
        <f>IF('Gene Table'!D80="","",'Gene Table'!D80)</f>
        <v>NM_000690</v>
      </c>
      <c r="C80" s="5" t="s">
        <v>1823</v>
      </c>
      <c r="D80" s="8">
        <v>28.09</v>
      </c>
      <c r="E80" s="8">
        <v>28.05</v>
      </c>
      <c r="F80" s="8">
        <v>28.11</v>
      </c>
      <c r="G80" s="8"/>
      <c r="H80" s="8"/>
      <c r="I80" s="8"/>
      <c r="J80" s="8"/>
      <c r="K80" s="8"/>
      <c r="L80" s="8"/>
      <c r="M80" s="8"/>
      <c r="N80" s="26">
        <f>AVERAGE(Calculations!P81:Y81)</f>
        <v>28.083333333333332</v>
      </c>
      <c r="O80" s="25">
        <f>STDEV(Calculations!P81:Y81)</f>
        <v>3.0550504633038281E-2</v>
      </c>
    </row>
    <row r="81" spans="1:15">
      <c r="A81" s="128"/>
      <c r="B81" s="9" t="str">
        <f>IF('Gene Table'!D81="","",'Gene Table'!D81)</f>
        <v>NM_001014431</v>
      </c>
      <c r="C81" s="5" t="s">
        <v>1824</v>
      </c>
      <c r="D81" s="8">
        <v>29.43</v>
      </c>
      <c r="E81" s="8">
        <v>29.36</v>
      </c>
      <c r="F81" s="8">
        <v>29.69</v>
      </c>
      <c r="G81" s="8"/>
      <c r="H81" s="8"/>
      <c r="I81" s="8"/>
      <c r="J81" s="8"/>
      <c r="K81" s="8"/>
      <c r="L81" s="8"/>
      <c r="M81" s="8"/>
      <c r="N81" s="26">
        <f>AVERAGE(Calculations!P82:Y82)</f>
        <v>29.493333333333336</v>
      </c>
      <c r="O81" s="25">
        <f>STDEV(Calculations!P82:Y82)</f>
        <v>0.17387735141012201</v>
      </c>
    </row>
    <row r="82" spans="1:15">
      <c r="A82" s="128"/>
      <c r="B82" s="9" t="str">
        <f>IF('Gene Table'!D82="","",'Gene Table'!D82)</f>
        <v>NM_000795</v>
      </c>
      <c r="C82" s="5" t="s">
        <v>1825</v>
      </c>
      <c r="D82" s="8">
        <v>31.4</v>
      </c>
      <c r="E82" s="8">
        <v>31.41</v>
      </c>
      <c r="F82" s="8">
        <v>31.37</v>
      </c>
      <c r="G82" s="8"/>
      <c r="H82" s="8"/>
      <c r="I82" s="8"/>
      <c r="J82" s="8"/>
      <c r="K82" s="8"/>
      <c r="L82" s="8"/>
      <c r="M82" s="8"/>
      <c r="N82" s="26">
        <f>AVERAGE(Calculations!P83:Y83)</f>
        <v>31.393333333333334</v>
      </c>
      <c r="O82" s="25">
        <f>STDEV(Calculations!P83:Y83)</f>
        <v>2.0816659994660598E-2</v>
      </c>
    </row>
    <row r="83" spans="1:15">
      <c r="A83" s="128"/>
      <c r="B83" s="9" t="str">
        <f>IF('Gene Table'!D83="","",'Gene Table'!D83)</f>
        <v>NM_000102</v>
      </c>
      <c r="C83" s="5" t="s">
        <v>1826</v>
      </c>
      <c r="D83" s="8">
        <v>25.69</v>
      </c>
      <c r="E83" s="8">
        <v>25.89</v>
      </c>
      <c r="F83" s="8">
        <v>25.96</v>
      </c>
      <c r="G83" s="8"/>
      <c r="H83" s="8"/>
      <c r="I83" s="8"/>
      <c r="J83" s="8"/>
      <c r="K83" s="8"/>
      <c r="L83" s="8"/>
      <c r="M83" s="8"/>
      <c r="N83" s="26">
        <f>AVERAGE(Calculations!P84:Y84)</f>
        <v>25.846666666666664</v>
      </c>
      <c r="O83" s="25">
        <f>STDEV(Calculations!P84:Y84)</f>
        <v>0.14011899704655773</v>
      </c>
    </row>
    <row r="84" spans="1:15">
      <c r="A84" s="128"/>
      <c r="B84" s="9" t="str">
        <f>IF('Gene Table'!D84="","",'Gene Table'!D84)</f>
        <v>NM_000771</v>
      </c>
      <c r="C84" s="5" t="s">
        <v>1827</v>
      </c>
      <c r="D84" s="8">
        <v>32.22</v>
      </c>
      <c r="E84" s="8">
        <v>32.340000000000003</v>
      </c>
      <c r="F84" s="8">
        <v>32.46</v>
      </c>
      <c r="G84" s="8"/>
      <c r="H84" s="8"/>
      <c r="I84" s="8"/>
      <c r="J84" s="8"/>
      <c r="K84" s="8"/>
      <c r="L84" s="8"/>
      <c r="M84" s="8"/>
      <c r="N84" s="26">
        <f>AVERAGE(Calculations!P85:Y85)</f>
        <v>32.340000000000003</v>
      </c>
      <c r="O84" s="25">
        <f>STDEV(Calculations!P85:Y85)</f>
        <v>0.12000000000000099</v>
      </c>
    </row>
    <row r="85" spans="1:15">
      <c r="A85" s="128"/>
      <c r="B85" s="9" t="str">
        <f>IF('Gene Table'!D85="","",'Gene Table'!D85)</f>
        <v>NM_000104</v>
      </c>
      <c r="C85" s="5" t="s">
        <v>1828</v>
      </c>
      <c r="D85" s="8">
        <v>28.69</v>
      </c>
      <c r="E85" s="8">
        <v>28.99</v>
      </c>
      <c r="F85" s="8">
        <v>29.19</v>
      </c>
      <c r="G85" s="8"/>
      <c r="H85" s="8"/>
      <c r="I85" s="8"/>
      <c r="J85" s="8"/>
      <c r="K85" s="8"/>
      <c r="L85" s="8"/>
      <c r="M85" s="8"/>
      <c r="N85" s="26">
        <f>AVERAGE(Calculations!P86:Y86)</f>
        <v>28.956666666666667</v>
      </c>
      <c r="O85" s="25">
        <f>STDEV(Calculations!P86:Y86)</f>
        <v>0.25166114784224386</v>
      </c>
    </row>
    <row r="86" spans="1:15">
      <c r="A86" s="128"/>
      <c r="B86" s="9" t="str">
        <f>IF('Gene Table'!D86="","",'Gene Table'!D86)</f>
        <v>NM_000669</v>
      </c>
      <c r="C86" s="5" t="s">
        <v>1829</v>
      </c>
      <c r="D86" s="8">
        <v>26.38</v>
      </c>
      <c r="E86" s="8">
        <v>26.67</v>
      </c>
      <c r="F86" s="8">
        <v>26.62</v>
      </c>
      <c r="G86" s="8"/>
      <c r="H86" s="8"/>
      <c r="I86" s="8"/>
      <c r="J86" s="8"/>
      <c r="K86" s="8"/>
      <c r="L86" s="8"/>
      <c r="M86" s="8"/>
      <c r="N86" s="26">
        <f>AVERAGE(Calculations!P87:Y87)</f>
        <v>26.556666666666668</v>
      </c>
      <c r="O86" s="25">
        <f>STDEV(Calculations!P87:Y87)</f>
        <v>0.15502687938978119</v>
      </c>
    </row>
    <row r="87" spans="1:15">
      <c r="A87" s="128"/>
      <c r="B87" s="9" t="str">
        <f>IF('Gene Table'!D87="","",'Gene Table'!D87)</f>
        <v>HGDC</v>
      </c>
      <c r="C87" s="5" t="s">
        <v>1830</v>
      </c>
      <c r="D87" s="8">
        <v>19.73</v>
      </c>
      <c r="E87" s="8">
        <v>19.760000000000002</v>
      </c>
      <c r="F87" s="8">
        <v>19.899999999999999</v>
      </c>
      <c r="G87" s="8"/>
      <c r="H87" s="8"/>
      <c r="I87" s="8"/>
      <c r="J87" s="8"/>
      <c r="K87" s="8"/>
      <c r="L87" s="8"/>
      <c r="M87" s="8"/>
      <c r="N87" s="26">
        <f>AVERAGE(Calculations!P88:Y88)</f>
        <v>19.796666666666667</v>
      </c>
      <c r="O87" s="25">
        <f>STDEV(Calculations!P88:Y88)</f>
        <v>9.0737717258773373E-2</v>
      </c>
    </row>
    <row r="88" spans="1:15">
      <c r="A88" s="128"/>
      <c r="B88" s="9" t="str">
        <f>IF('Gene Table'!D88="","",'Gene Table'!D88)</f>
        <v>HGDC</v>
      </c>
      <c r="C88" s="5" t="s">
        <v>1831</v>
      </c>
      <c r="D88" s="8">
        <v>28</v>
      </c>
      <c r="E88" s="8">
        <v>27.94</v>
      </c>
      <c r="F88" s="8">
        <v>28.17</v>
      </c>
      <c r="G88" s="8"/>
      <c r="H88" s="8"/>
      <c r="I88" s="8"/>
      <c r="J88" s="8"/>
      <c r="K88" s="8"/>
      <c r="L88" s="8"/>
      <c r="M88" s="8"/>
      <c r="N88" s="26">
        <f>AVERAGE(Calculations!P89:Y89)</f>
        <v>28.036666666666665</v>
      </c>
      <c r="O88" s="25">
        <f>STDEV(Calculations!P89:Y89)</f>
        <v>0.11930353445448898</v>
      </c>
    </row>
    <row r="89" spans="1:15">
      <c r="A89" s="128"/>
      <c r="B89" s="9" t="str">
        <f>IF('Gene Table'!D89="","",'Gene Table'!D89)</f>
        <v>NM_002046</v>
      </c>
      <c r="C89" s="5" t="s">
        <v>1832</v>
      </c>
      <c r="D89" s="8">
        <v>23.02</v>
      </c>
      <c r="E89" s="8">
        <v>23.05</v>
      </c>
      <c r="F89" s="8">
        <v>23.19</v>
      </c>
      <c r="G89" s="8"/>
      <c r="H89" s="8"/>
      <c r="I89" s="8"/>
      <c r="J89" s="8"/>
      <c r="K89" s="8"/>
      <c r="L89" s="8"/>
      <c r="M89" s="8"/>
      <c r="N89" s="26">
        <f>AVERAGE(Calculations!P90:Y90)</f>
        <v>23.08666666666667</v>
      </c>
      <c r="O89" s="25">
        <f>STDEV(Calculations!P90:Y90)</f>
        <v>9.0737717258775399E-2</v>
      </c>
    </row>
    <row r="90" spans="1:15">
      <c r="A90" s="128"/>
      <c r="B90" s="9" t="str">
        <f>IF('Gene Table'!D90="","",'Gene Table'!D90)</f>
        <v>NM_001101</v>
      </c>
      <c r="C90" s="5" t="s">
        <v>1833</v>
      </c>
      <c r="D90" s="8">
        <v>21.06</v>
      </c>
      <c r="E90" s="8">
        <v>21.09</v>
      </c>
      <c r="F90" s="8">
        <v>21.17</v>
      </c>
      <c r="G90" s="8"/>
      <c r="H90" s="8"/>
      <c r="I90" s="8"/>
      <c r="J90" s="8"/>
      <c r="K90" s="8"/>
      <c r="L90" s="8"/>
      <c r="M90" s="8"/>
      <c r="N90" s="26">
        <f>AVERAGE(Calculations!P91:Y91)</f>
        <v>21.106666666666666</v>
      </c>
      <c r="O90" s="25">
        <f>STDEV(Calculations!P91:Y91)</f>
        <v>5.6862407030774761E-2</v>
      </c>
    </row>
    <row r="91" spans="1:15">
      <c r="A91" s="128"/>
      <c r="B91" s="9" t="str">
        <f>IF('Gene Table'!D91="","",'Gene Table'!D91)</f>
        <v>NM_004048</v>
      </c>
      <c r="C91" s="5" t="s">
        <v>1834</v>
      </c>
      <c r="D91" s="8">
        <v>20.260000000000002</v>
      </c>
      <c r="E91" s="8">
        <v>20.329999999999998</v>
      </c>
      <c r="F91" s="8">
        <v>20.45</v>
      </c>
      <c r="G91" s="8"/>
      <c r="H91" s="8"/>
      <c r="I91" s="8"/>
      <c r="J91" s="8"/>
      <c r="K91" s="8"/>
      <c r="L91" s="8"/>
      <c r="M91" s="8"/>
      <c r="N91" s="26">
        <f>AVERAGE(Calculations!P92:Y92)</f>
        <v>20.346666666666668</v>
      </c>
      <c r="O91" s="25">
        <f>STDEV(Calculations!P92:Y92)</f>
        <v>9.6090235369329549E-2</v>
      </c>
    </row>
    <row r="92" spans="1:15">
      <c r="A92" s="128"/>
      <c r="B92" s="9" t="str">
        <f>IF('Gene Table'!D92="","",'Gene Table'!D92)</f>
        <v>NM_012423</v>
      </c>
      <c r="C92" s="5" t="s">
        <v>1835</v>
      </c>
      <c r="D92" s="8" t="s">
        <v>1772</v>
      </c>
      <c r="E92" s="8">
        <v>35.6</v>
      </c>
      <c r="F92" s="8">
        <v>39</v>
      </c>
      <c r="G92" s="8"/>
      <c r="H92" s="8"/>
      <c r="I92" s="8"/>
      <c r="J92" s="8"/>
      <c r="K92" s="8"/>
      <c r="L92" s="8"/>
      <c r="M92" s="8"/>
      <c r="N92" s="26">
        <f>AVERAGE(Calculations!P93:Y93)</f>
        <v>35</v>
      </c>
      <c r="O92" s="25">
        <f>STDEV(Calculations!P93:Y93)</f>
        <v>0</v>
      </c>
    </row>
    <row r="93" spans="1:15">
      <c r="A93" s="128"/>
      <c r="B93" s="9" t="str">
        <f>IF('Gene Table'!D93="","",'Gene Table'!D93)</f>
        <v>NM_000194</v>
      </c>
      <c r="C93" s="5" t="s">
        <v>1836</v>
      </c>
      <c r="D93" s="8">
        <v>23.13</v>
      </c>
      <c r="E93" s="8">
        <v>23.2</v>
      </c>
      <c r="F93" s="8">
        <v>23.31</v>
      </c>
      <c r="G93" s="8"/>
      <c r="H93" s="8"/>
      <c r="I93" s="8"/>
      <c r="J93" s="8"/>
      <c r="K93" s="8"/>
      <c r="L93" s="8"/>
      <c r="M93" s="8"/>
      <c r="N93" s="26">
        <f>AVERAGE(Calculations!P94:Y94)</f>
        <v>23.213333333333335</v>
      </c>
      <c r="O93" s="25">
        <f>STDEV(Calculations!P94:Y94)</f>
        <v>9.0737717258774497E-2</v>
      </c>
    </row>
    <row r="94" spans="1:15">
      <c r="A94" s="128"/>
      <c r="B94" s="9" t="str">
        <f>IF('Gene Table'!D94="","",'Gene Table'!D94)</f>
        <v>NR_003286</v>
      </c>
      <c r="C94" s="5" t="s">
        <v>1837</v>
      </c>
      <c r="D94" s="8">
        <v>23.19</v>
      </c>
      <c r="E94" s="8">
        <v>23.18</v>
      </c>
      <c r="F94" s="8">
        <v>23.31</v>
      </c>
      <c r="G94" s="8"/>
      <c r="H94" s="8"/>
      <c r="I94" s="8"/>
      <c r="J94" s="8"/>
      <c r="K94" s="8"/>
      <c r="L94" s="8"/>
      <c r="M94" s="8"/>
      <c r="N94" s="26">
        <f>AVERAGE(Calculations!P95:Y95)</f>
        <v>23.22666666666667</v>
      </c>
      <c r="O94" s="25">
        <f>STDEV(Calculations!P95:Y95)</f>
        <v>7.2341781380701381E-2</v>
      </c>
    </row>
    <row r="95" spans="1:15">
      <c r="A95" s="128"/>
      <c r="B95" s="9" t="str">
        <f>IF('Gene Table'!D95="","",'Gene Table'!D95)</f>
        <v>RT</v>
      </c>
      <c r="C95" s="5" t="s">
        <v>1838</v>
      </c>
      <c r="D95" s="8">
        <v>23.23</v>
      </c>
      <c r="E95" s="8">
        <v>23.25</v>
      </c>
      <c r="F95" s="8">
        <v>23.32</v>
      </c>
      <c r="G95" s="8"/>
      <c r="H95" s="8"/>
      <c r="I95" s="8"/>
      <c r="J95" s="8"/>
      <c r="K95" s="8"/>
      <c r="L95" s="8"/>
      <c r="M95" s="8"/>
      <c r="N95" s="26">
        <f>AVERAGE(Calculations!P96:Y96)</f>
        <v>23.266666666666669</v>
      </c>
      <c r="O95" s="25">
        <f>STDEV(Calculations!P96:Y96)</f>
        <v>4.725815626252608E-2</v>
      </c>
    </row>
    <row r="96" spans="1:15">
      <c r="A96" s="128"/>
      <c r="B96" s="9" t="str">
        <f>IF('Gene Table'!D96="","",'Gene Table'!D96)</f>
        <v>RT</v>
      </c>
      <c r="C96" s="5" t="s">
        <v>1839</v>
      </c>
      <c r="D96" s="8">
        <v>20.72</v>
      </c>
      <c r="E96" s="8">
        <v>20.82</v>
      </c>
      <c r="F96" s="8">
        <v>20.95</v>
      </c>
      <c r="G96" s="8"/>
      <c r="H96" s="8"/>
      <c r="I96" s="8"/>
      <c r="J96" s="8"/>
      <c r="K96" s="8"/>
      <c r="L96" s="8"/>
      <c r="M96" s="8"/>
      <c r="N96" s="26">
        <f>AVERAGE(Calculations!P97:Y97)</f>
        <v>20.83</v>
      </c>
      <c r="O96" s="25">
        <f>STDEV(Calculations!P97:Y97)</f>
        <v>0.11532562594670812</v>
      </c>
    </row>
    <row r="97" spans="1:15">
      <c r="A97" s="128"/>
      <c r="B97" s="9" t="str">
        <f>IF('Gene Table'!D97="","",'Gene Table'!D97)</f>
        <v>PCR</v>
      </c>
      <c r="C97" s="5" t="s">
        <v>1840</v>
      </c>
      <c r="D97" s="8">
        <v>20.71</v>
      </c>
      <c r="E97" s="8">
        <v>20.6</v>
      </c>
      <c r="F97" s="8">
        <v>20.8</v>
      </c>
      <c r="G97" s="8"/>
      <c r="H97" s="8"/>
      <c r="I97" s="8"/>
      <c r="J97" s="8"/>
      <c r="K97" s="8"/>
      <c r="L97" s="8"/>
      <c r="M97" s="8"/>
      <c r="N97" s="26">
        <f>AVERAGE(Calculations!P98:Y98)</f>
        <v>20.703333333333333</v>
      </c>
      <c r="O97" s="25">
        <f>STDEV(Calculations!P98:Y98)</f>
        <v>0.10016652800877776</v>
      </c>
    </row>
    <row r="98" spans="1:15">
      <c r="A98" s="128"/>
      <c r="B98" s="9" t="str">
        <f>IF('Gene Table'!D98="","",'Gene Table'!D98)</f>
        <v>PCR</v>
      </c>
      <c r="C98" s="5" t="s">
        <v>1841</v>
      </c>
      <c r="D98" s="8">
        <v>21.01</v>
      </c>
      <c r="E98" s="8">
        <v>20.64</v>
      </c>
      <c r="F98" s="8">
        <v>20.66</v>
      </c>
      <c r="G98" s="8"/>
      <c r="H98" s="8"/>
      <c r="I98" s="8"/>
      <c r="J98" s="8"/>
      <c r="K98" s="8"/>
      <c r="L98" s="8"/>
      <c r="M98" s="8"/>
      <c r="N98" s="26">
        <f>AVERAGE(Calculations!P99:Y99)</f>
        <v>20.77</v>
      </c>
      <c r="O98" s="25">
        <f>STDEV(Calculations!P99:Y99)</f>
        <v>0.20808652046668247</v>
      </c>
    </row>
    <row r="99" spans="1:15">
      <c r="A99" s="128" t="str">
        <f>'Gene Table'!A99</f>
        <v>Plate 2</v>
      </c>
      <c r="B99" s="9" t="str">
        <f>IF('Gene Table'!D99="","",'Gene Table'!D99)</f>
        <v>NM_001005735</v>
      </c>
      <c r="C99" s="5" t="s">
        <v>1742</v>
      </c>
      <c r="D99" s="8">
        <v>25.54</v>
      </c>
      <c r="E99" s="8">
        <v>25.46</v>
      </c>
      <c r="F99" s="8">
        <v>26.05</v>
      </c>
      <c r="G99" s="8"/>
      <c r="H99" s="8"/>
      <c r="I99" s="8"/>
      <c r="J99" s="8"/>
      <c r="K99" s="8"/>
      <c r="L99" s="8"/>
      <c r="M99" s="8"/>
      <c r="N99" s="26">
        <f>AVERAGE(Calculations!P100:Y100)</f>
        <v>25.683333333333334</v>
      </c>
      <c r="O99" s="25">
        <f>STDEV(Calculations!P100:Y100)</f>
        <v>0.32005207909567668</v>
      </c>
    </row>
    <row r="100" spans="1:15">
      <c r="A100" s="128"/>
      <c r="B100" s="9" t="str">
        <f>IF('Gene Table'!D100="","",'Gene Table'!D100)</f>
        <v>NM_005427</v>
      </c>
      <c r="C100" s="5" t="s">
        <v>1743</v>
      </c>
      <c r="D100" s="8">
        <v>33.56</v>
      </c>
      <c r="E100" s="8">
        <v>34.04</v>
      </c>
      <c r="F100" s="8">
        <v>33.409999999999997</v>
      </c>
      <c r="G100" s="8"/>
      <c r="H100" s="8"/>
      <c r="I100" s="8"/>
      <c r="J100" s="8"/>
      <c r="K100" s="8"/>
      <c r="L100" s="8"/>
      <c r="M100" s="8"/>
      <c r="N100" s="26">
        <f>AVERAGE(Calculations!P101:Y101)</f>
        <v>33.669999999999995</v>
      </c>
      <c r="O100" s="25">
        <f>STDEV(Calculations!P101:Y101)</f>
        <v>0.32908965343858304</v>
      </c>
    </row>
    <row r="101" spans="1:15">
      <c r="A101" s="128"/>
      <c r="B101" s="9" t="str">
        <f>IF('Gene Table'!D101="","",'Gene Table'!D101)</f>
        <v>NM_002452</v>
      </c>
      <c r="C101" s="5" t="s">
        <v>1744</v>
      </c>
      <c r="D101" s="8">
        <v>30.86</v>
      </c>
      <c r="E101" s="8">
        <v>31.17</v>
      </c>
      <c r="F101" s="8">
        <v>31.26</v>
      </c>
      <c r="G101" s="8"/>
      <c r="H101" s="8"/>
      <c r="I101" s="8"/>
      <c r="J101" s="8"/>
      <c r="K101" s="8"/>
      <c r="L101" s="8"/>
      <c r="M101" s="8"/>
      <c r="N101" s="26">
        <f>AVERAGE(Calculations!P102:Y102)</f>
        <v>31.096666666666668</v>
      </c>
      <c r="O101" s="25">
        <f>STDEV(Calculations!P102:Y102)</f>
        <v>0.20984120980719106</v>
      </c>
    </row>
    <row r="102" spans="1:15">
      <c r="A102" s="128"/>
      <c r="B102" s="9" t="str">
        <f>IF('Gene Table'!D102="","",'Gene Table'!D102)</f>
        <v>NM_006892</v>
      </c>
      <c r="C102" s="5" t="s">
        <v>1745</v>
      </c>
      <c r="D102" s="8">
        <v>28.55</v>
      </c>
      <c r="E102" s="8">
        <v>29</v>
      </c>
      <c r="F102" s="8">
        <v>29.24</v>
      </c>
      <c r="G102" s="8"/>
      <c r="H102" s="8"/>
      <c r="I102" s="8"/>
      <c r="J102" s="8"/>
      <c r="K102" s="8"/>
      <c r="L102" s="8"/>
      <c r="M102" s="8"/>
      <c r="N102" s="26">
        <f>AVERAGE(Calculations!P103:Y103)</f>
        <v>28.929999999999996</v>
      </c>
      <c r="O102" s="25">
        <f>STDEV(Calculations!P103:Y103)</f>
        <v>0.35028559776323942</v>
      </c>
    </row>
    <row r="103" spans="1:15">
      <c r="A103" s="128"/>
      <c r="B103" s="9" t="str">
        <f>IF('Gene Table'!D103="","",'Gene Table'!D103)</f>
        <v>NM_001033</v>
      </c>
      <c r="C103" s="5" t="s">
        <v>1746</v>
      </c>
      <c r="D103" s="8">
        <v>26.1</v>
      </c>
      <c r="E103" s="8">
        <v>26.1</v>
      </c>
      <c r="F103" s="8">
        <v>26.28</v>
      </c>
      <c r="G103" s="8"/>
      <c r="H103" s="8"/>
      <c r="I103" s="8"/>
      <c r="J103" s="8"/>
      <c r="K103" s="8"/>
      <c r="L103" s="8"/>
      <c r="M103" s="8"/>
      <c r="N103" s="26">
        <f>AVERAGE(Calculations!P104:Y104)</f>
        <v>26.16</v>
      </c>
      <c r="O103" s="25">
        <f>STDEV(Calculations!P104:Y104)</f>
        <v>0.10392304845413247</v>
      </c>
    </row>
    <row r="104" spans="1:15">
      <c r="A104" s="128"/>
      <c r="B104" s="9" t="str">
        <f>IF('Gene Table'!D104="","",'Gene Table'!D104)</f>
        <v>BC071181</v>
      </c>
      <c r="C104" s="5" t="s">
        <v>1747</v>
      </c>
      <c r="D104" s="8">
        <v>32.01</v>
      </c>
      <c r="E104" s="8">
        <v>32.33</v>
      </c>
      <c r="F104" s="8">
        <v>32.700000000000003</v>
      </c>
      <c r="G104" s="8"/>
      <c r="H104" s="8"/>
      <c r="I104" s="8"/>
      <c r="J104" s="8"/>
      <c r="K104" s="8"/>
      <c r="L104" s="8"/>
      <c r="M104" s="8"/>
      <c r="N104" s="26">
        <f>AVERAGE(Calculations!P105:Y105)</f>
        <v>32.346666666666671</v>
      </c>
      <c r="O104" s="25">
        <f>STDEV(Calculations!P105:Y105)</f>
        <v>0.34530180036148972</v>
      </c>
    </row>
    <row r="105" spans="1:15">
      <c r="A105" s="128"/>
      <c r="B105" s="9" t="str">
        <f>IF('Gene Table'!D105="","",'Gene Table'!D105)</f>
        <v>BC008403</v>
      </c>
      <c r="C105" s="5" t="s">
        <v>1748</v>
      </c>
      <c r="D105" s="8">
        <v>26.27</v>
      </c>
      <c r="E105" s="8">
        <v>26.37</v>
      </c>
      <c r="F105" s="8">
        <v>26.38</v>
      </c>
      <c r="G105" s="8"/>
      <c r="H105" s="8"/>
      <c r="I105" s="8"/>
      <c r="J105" s="8"/>
      <c r="K105" s="8"/>
      <c r="L105" s="8"/>
      <c r="M105" s="8"/>
      <c r="N105" s="26">
        <f>AVERAGE(Calculations!P106:Y106)</f>
        <v>26.34</v>
      </c>
      <c r="O105" s="25">
        <f>STDEV(Calculations!P106:Y106)</f>
        <v>6.0827625302982365E-2</v>
      </c>
    </row>
    <row r="106" spans="1:15">
      <c r="A106" s="128"/>
      <c r="B106" s="9" t="str">
        <f>IF('Gene Table'!D106="","",'Gene Table'!D106)</f>
        <v>BC004257</v>
      </c>
      <c r="C106" s="5" t="s">
        <v>1749</v>
      </c>
      <c r="D106" s="8">
        <v>30.02</v>
      </c>
      <c r="E106" s="8">
        <v>29.96</v>
      </c>
      <c r="F106" s="8">
        <v>30.23</v>
      </c>
      <c r="G106" s="8"/>
      <c r="H106" s="8"/>
      <c r="I106" s="8"/>
      <c r="J106" s="8"/>
      <c r="K106" s="8"/>
      <c r="L106" s="8"/>
      <c r="M106" s="8"/>
      <c r="N106" s="26">
        <f>AVERAGE(Calculations!P107:Y107)</f>
        <v>30.070000000000004</v>
      </c>
      <c r="O106" s="25">
        <f>STDEV(Calculations!P107:Y107)</f>
        <v>0.14177446878757824</v>
      </c>
    </row>
    <row r="107" spans="1:15">
      <c r="A107" s="128"/>
      <c r="B107" s="9" t="str">
        <f>IF('Gene Table'!D107="","",'Gene Table'!D107)</f>
        <v>NM_130398</v>
      </c>
      <c r="C107" s="5" t="s">
        <v>1750</v>
      </c>
      <c r="D107" s="8">
        <v>27.93</v>
      </c>
      <c r="E107" s="8">
        <v>28.37</v>
      </c>
      <c r="F107" s="8">
        <v>28.61</v>
      </c>
      <c r="G107" s="8"/>
      <c r="H107" s="8"/>
      <c r="I107" s="8"/>
      <c r="J107" s="8"/>
      <c r="K107" s="8"/>
      <c r="L107" s="8"/>
      <c r="M107" s="8"/>
      <c r="N107" s="26">
        <f>AVERAGE(Calculations!P108:Y108)</f>
        <v>28.303333333333331</v>
      </c>
      <c r="O107" s="25">
        <f>STDEV(Calculations!P108:Y108)</f>
        <v>0.34486712417018844</v>
      </c>
    </row>
    <row r="108" spans="1:15">
      <c r="A108" s="128"/>
      <c r="B108" s="9" t="str">
        <f>IF('Gene Table'!D108="","",'Gene Table'!D108)</f>
        <v>NM_001076</v>
      </c>
      <c r="C108" s="5" t="s">
        <v>1751</v>
      </c>
      <c r="D108" s="8">
        <v>33.590000000000003</v>
      </c>
      <c r="E108" s="8">
        <v>33.97</v>
      </c>
      <c r="F108" s="8">
        <v>33.49</v>
      </c>
      <c r="G108" s="8"/>
      <c r="H108" s="8"/>
      <c r="I108" s="8"/>
      <c r="J108" s="8"/>
      <c r="K108" s="8"/>
      <c r="L108" s="8"/>
      <c r="M108" s="8"/>
      <c r="N108" s="26">
        <f>AVERAGE(Calculations!P109:Y109)</f>
        <v>33.683333333333337</v>
      </c>
      <c r="O108" s="25">
        <f>STDEV(Calculations!P109:Y109)</f>
        <v>0.25324559884200859</v>
      </c>
    </row>
    <row r="109" spans="1:15">
      <c r="A109" s="128"/>
      <c r="B109" s="9" t="str">
        <f>IF('Gene Table'!D109="","",'Gene Table'!D109)</f>
        <v>NM_004360</v>
      </c>
      <c r="C109" s="5" t="s">
        <v>1752</v>
      </c>
      <c r="D109" s="8">
        <v>31.81</v>
      </c>
      <c r="E109" s="8">
        <v>31.96</v>
      </c>
      <c r="F109" s="8">
        <v>31.83</v>
      </c>
      <c r="G109" s="8"/>
      <c r="H109" s="8"/>
      <c r="I109" s="8"/>
      <c r="J109" s="8"/>
      <c r="K109" s="8"/>
      <c r="L109" s="8"/>
      <c r="M109" s="8"/>
      <c r="N109" s="26">
        <f>AVERAGE(Calculations!P110:Y110)</f>
        <v>31.866666666666664</v>
      </c>
      <c r="O109" s="25">
        <f>STDEV(Calculations!P110:Y110)</f>
        <v>8.1445278152472086E-2</v>
      </c>
    </row>
    <row r="110" spans="1:15">
      <c r="A110" s="128"/>
      <c r="B110" s="9" t="str">
        <f>IF('Gene Table'!D110="","",'Gene Table'!D110)</f>
        <v>NM_005847</v>
      </c>
      <c r="C110" s="5" t="s">
        <v>1753</v>
      </c>
      <c r="D110" s="8">
        <v>31.85</v>
      </c>
      <c r="E110" s="8">
        <v>31.97</v>
      </c>
      <c r="F110" s="8">
        <v>31.82</v>
      </c>
      <c r="G110" s="8"/>
      <c r="H110" s="8"/>
      <c r="I110" s="8"/>
      <c r="J110" s="8"/>
      <c r="K110" s="8"/>
      <c r="L110" s="8"/>
      <c r="M110" s="8"/>
      <c r="N110" s="26">
        <f>AVERAGE(Calculations!P111:Y111)</f>
        <v>31.88</v>
      </c>
      <c r="O110" s="25">
        <f>STDEV(Calculations!P111:Y111)</f>
        <v>7.9372539331936706E-2</v>
      </c>
    </row>
    <row r="111" spans="1:15">
      <c r="A111" s="128"/>
      <c r="B111" s="9" t="str">
        <f>IF('Gene Table'!D111="","",'Gene Table'!D111)</f>
        <v>NM_001785</v>
      </c>
      <c r="C111" s="5" t="s">
        <v>1754</v>
      </c>
      <c r="D111" s="8">
        <v>31.36</v>
      </c>
      <c r="E111" s="8">
        <v>31.73</v>
      </c>
      <c r="F111" s="8">
        <v>31.76</v>
      </c>
      <c r="G111" s="8"/>
      <c r="H111" s="8"/>
      <c r="I111" s="8"/>
      <c r="J111" s="8"/>
      <c r="K111" s="8"/>
      <c r="L111" s="8"/>
      <c r="M111" s="8"/>
      <c r="N111" s="26">
        <f>AVERAGE(Calculations!P112:Y112)</f>
        <v>31.616666666666671</v>
      </c>
      <c r="O111" s="25">
        <f>STDEV(Calculations!P112:Y112)</f>
        <v>0.2227853974861834</v>
      </c>
    </row>
    <row r="112" spans="1:15">
      <c r="A112" s="128"/>
      <c r="B112" s="9" t="str">
        <f>IF('Gene Table'!D112="","",'Gene Table'!D112)</f>
        <v>NM_014641</v>
      </c>
      <c r="C112" s="5" t="s">
        <v>1755</v>
      </c>
      <c r="D112" s="8">
        <v>29.46</v>
      </c>
      <c r="E112" s="8">
        <v>29.52</v>
      </c>
      <c r="F112" s="8">
        <v>29.53</v>
      </c>
      <c r="G112" s="8"/>
      <c r="H112" s="8"/>
      <c r="I112" s="8"/>
      <c r="J112" s="8"/>
      <c r="K112" s="8"/>
      <c r="L112" s="8"/>
      <c r="M112" s="8"/>
      <c r="N112" s="26">
        <f>AVERAGE(Calculations!P113:Y113)</f>
        <v>29.503333333333334</v>
      </c>
      <c r="O112" s="25">
        <f>STDEV(Calculations!P113:Y113)</f>
        <v>3.7859388972001647E-2</v>
      </c>
    </row>
    <row r="113" spans="1:15">
      <c r="A113" s="128"/>
      <c r="B113" s="9" t="str">
        <f>IF('Gene Table'!D113="","",'Gene Table'!D113)</f>
        <v>NM_001040280</v>
      </c>
      <c r="C113" s="5" t="s">
        <v>1756</v>
      </c>
      <c r="D113" s="8">
        <v>30.18</v>
      </c>
      <c r="E113" s="8">
        <v>30.38</v>
      </c>
      <c r="F113" s="8">
        <v>30.68</v>
      </c>
      <c r="G113" s="8"/>
      <c r="H113" s="8"/>
      <c r="I113" s="8"/>
      <c r="J113" s="8"/>
      <c r="K113" s="8"/>
      <c r="L113" s="8"/>
      <c r="M113" s="8"/>
      <c r="N113" s="26">
        <f>AVERAGE(Calculations!P114:Y114)</f>
        <v>30.413333333333338</v>
      </c>
      <c r="O113" s="25">
        <f>STDEV(Calculations!P114:Y114)</f>
        <v>0.25166114784179211</v>
      </c>
    </row>
    <row r="114" spans="1:15">
      <c r="A114" s="128"/>
      <c r="B114" s="9" t="str">
        <f>IF('Gene Table'!D114="","",'Gene Table'!D114)</f>
        <v>NM_000591</v>
      </c>
      <c r="C114" s="5" t="s">
        <v>1757</v>
      </c>
      <c r="D114" s="8">
        <v>28.29</v>
      </c>
      <c r="E114" s="8">
        <v>28.44</v>
      </c>
      <c r="F114" s="8">
        <v>28.68</v>
      </c>
      <c r="G114" s="8"/>
      <c r="H114" s="8"/>
      <c r="I114" s="8"/>
      <c r="J114" s="8"/>
      <c r="K114" s="8"/>
      <c r="L114" s="8"/>
      <c r="M114" s="8"/>
      <c r="N114" s="26">
        <f>AVERAGE(Calculations!P115:Y115)</f>
        <v>28.47</v>
      </c>
      <c r="O114" s="25">
        <f>STDEV(Calculations!P115:Y115)</f>
        <v>0.19672315572921906</v>
      </c>
    </row>
    <row r="115" spans="1:15">
      <c r="A115" s="128"/>
      <c r="B115" s="9" t="str">
        <f>IF('Gene Table'!D115="","",'Gene Table'!D115)</f>
        <v>NM_003873</v>
      </c>
      <c r="C115" s="5" t="s">
        <v>1758</v>
      </c>
      <c r="D115" s="8">
        <v>34.200000000000003</v>
      </c>
      <c r="E115" s="8">
        <v>34.06</v>
      </c>
      <c r="F115" s="8">
        <v>34.04</v>
      </c>
      <c r="G115" s="8"/>
      <c r="H115" s="8"/>
      <c r="I115" s="8"/>
      <c r="J115" s="8"/>
      <c r="K115" s="8"/>
      <c r="L115" s="8"/>
      <c r="M115" s="8"/>
      <c r="N115" s="26">
        <f>AVERAGE(Calculations!P116:Y116)</f>
        <v>34.1</v>
      </c>
      <c r="O115" s="25">
        <f>STDEV(Calculations!P116:Y116)</f>
        <v>8.7177978870814868E-2</v>
      </c>
    </row>
    <row r="116" spans="1:15">
      <c r="A116" s="128"/>
      <c r="B116" s="9" t="str">
        <f>IF('Gene Table'!D116="","",'Gene Table'!D116)</f>
        <v>NM_000071</v>
      </c>
      <c r="C116" s="5" t="s">
        <v>1759</v>
      </c>
      <c r="D116" s="8">
        <v>26.28</v>
      </c>
      <c r="E116" s="8">
        <v>26.33</v>
      </c>
      <c r="F116" s="8">
        <v>26.52</v>
      </c>
      <c r="G116" s="8"/>
      <c r="H116" s="8"/>
      <c r="I116" s="8"/>
      <c r="J116" s="8"/>
      <c r="K116" s="8"/>
      <c r="L116" s="8"/>
      <c r="M116" s="8"/>
      <c r="N116" s="26">
        <f>AVERAGE(Calculations!P117:Y117)</f>
        <v>26.376666666666665</v>
      </c>
      <c r="O116" s="25">
        <f>STDEV(Calculations!P117:Y117)</f>
        <v>0.1266227994214835</v>
      </c>
    </row>
    <row r="117" spans="1:15">
      <c r="A117" s="128"/>
      <c r="B117" s="9" t="str">
        <f>IF('Gene Table'!D117="","",'Gene Table'!D117)</f>
        <v>NM_003786</v>
      </c>
      <c r="C117" s="5" t="s">
        <v>1760</v>
      </c>
      <c r="D117" s="8">
        <v>30.49</v>
      </c>
      <c r="E117" s="8">
        <v>30.34</v>
      </c>
      <c r="F117" s="8">
        <v>30.31</v>
      </c>
      <c r="G117" s="8"/>
      <c r="H117" s="8"/>
      <c r="I117" s="8"/>
      <c r="J117" s="8"/>
      <c r="K117" s="8"/>
      <c r="L117" s="8"/>
      <c r="M117" s="8"/>
      <c r="N117" s="26">
        <f>AVERAGE(Calculations!P118:Y118)</f>
        <v>30.38</v>
      </c>
      <c r="O117" s="25">
        <f>STDEV(Calculations!P118:Y118)</f>
        <v>9.6436507609929153E-2</v>
      </c>
    </row>
    <row r="118" spans="1:15">
      <c r="A118" s="128"/>
      <c r="B118" s="9" t="str">
        <f>IF('Gene Table'!D118="","",'Gene Table'!D118)</f>
        <v>NM_001029851</v>
      </c>
      <c r="C118" s="5" t="s">
        <v>1761</v>
      </c>
      <c r="D118" s="8">
        <v>25.46</v>
      </c>
      <c r="E118" s="8">
        <v>25.7</v>
      </c>
      <c r="F118" s="8">
        <v>25.79</v>
      </c>
      <c r="G118" s="8"/>
      <c r="H118" s="8"/>
      <c r="I118" s="8"/>
      <c r="J118" s="8"/>
      <c r="K118" s="8"/>
      <c r="L118" s="8"/>
      <c r="M118" s="8"/>
      <c r="N118" s="26">
        <f>AVERAGE(Calculations!P119:Y119)</f>
        <v>25.649999999999995</v>
      </c>
      <c r="O118" s="25">
        <f>STDEV(Calculations!P119:Y119)</f>
        <v>0.17058722109356847</v>
      </c>
    </row>
    <row r="119" spans="1:15">
      <c r="A119" s="128"/>
      <c r="B119" s="9" t="str">
        <f>IF('Gene Table'!D119="","",'Gene Table'!D119)</f>
        <v>NM_003604</v>
      </c>
      <c r="C119" s="5" t="s">
        <v>1762</v>
      </c>
      <c r="D119" s="8">
        <v>29.8</v>
      </c>
      <c r="E119" s="8">
        <v>29.94</v>
      </c>
      <c r="F119" s="8">
        <v>30.28</v>
      </c>
      <c r="G119" s="8"/>
      <c r="H119" s="8"/>
      <c r="I119" s="8"/>
      <c r="J119" s="8"/>
      <c r="K119" s="8"/>
      <c r="L119" s="8"/>
      <c r="M119" s="8"/>
      <c r="N119" s="26">
        <f>AVERAGE(Calculations!P120:Y120)</f>
        <v>30.006666666666671</v>
      </c>
      <c r="O119" s="25">
        <f>STDEV(Calculations!P120:Y120)</f>
        <v>0.24684678108690963</v>
      </c>
    </row>
    <row r="120" spans="1:15">
      <c r="A120" s="128"/>
      <c r="B120" s="9" t="str">
        <f>IF('Gene Table'!D120="","",'Gene Table'!D120)</f>
        <v>NM_004347</v>
      </c>
      <c r="C120" s="5" t="s">
        <v>1763</v>
      </c>
      <c r="D120" s="8">
        <v>32.909999999999997</v>
      </c>
      <c r="E120" s="8" t="s">
        <v>1772</v>
      </c>
      <c r="F120" s="8">
        <v>33.340000000000003</v>
      </c>
      <c r="G120" s="8"/>
      <c r="H120" s="8"/>
      <c r="I120" s="8"/>
      <c r="J120" s="8"/>
      <c r="K120" s="8"/>
      <c r="L120" s="8"/>
      <c r="M120" s="8"/>
      <c r="N120" s="26">
        <f>AVERAGE(Calculations!P121:Y121)</f>
        <v>33.75</v>
      </c>
      <c r="O120" s="25">
        <f>STDEV(Calculations!P121:Y121)</f>
        <v>1.1036756769992815</v>
      </c>
    </row>
    <row r="121" spans="1:15">
      <c r="A121" s="128"/>
      <c r="B121" s="9" t="str">
        <f>IF('Gene Table'!D121="","",'Gene Table'!D121)</f>
        <v>NM_001225</v>
      </c>
      <c r="C121" s="5" t="s">
        <v>1764</v>
      </c>
      <c r="D121" s="8">
        <v>27.02</v>
      </c>
      <c r="E121" s="8">
        <v>27.25</v>
      </c>
      <c r="F121" s="8">
        <v>27.3</v>
      </c>
      <c r="G121" s="8"/>
      <c r="H121" s="8"/>
      <c r="I121" s="8"/>
      <c r="J121" s="8"/>
      <c r="K121" s="8"/>
      <c r="L121" s="8"/>
      <c r="M121" s="8"/>
      <c r="N121" s="26">
        <f>AVERAGE(Calculations!P122:Y122)</f>
        <v>27.189999999999998</v>
      </c>
      <c r="O121" s="25">
        <f>STDEV(Calculations!P122:Y122)</f>
        <v>0.1493318452306813</v>
      </c>
    </row>
    <row r="122" spans="1:15">
      <c r="A122" s="128"/>
      <c r="B122" s="9" t="str">
        <f>IF('Gene Table'!D122="","",'Gene Table'!D122)</f>
        <v>NM_001223</v>
      </c>
      <c r="C122" s="5" t="s">
        <v>1765</v>
      </c>
      <c r="D122" s="8">
        <v>29.16</v>
      </c>
      <c r="E122" s="8">
        <v>29.32</v>
      </c>
      <c r="F122" s="8">
        <v>29.35</v>
      </c>
      <c r="G122" s="8"/>
      <c r="H122" s="8"/>
      <c r="I122" s="8"/>
      <c r="J122" s="8"/>
      <c r="K122" s="8"/>
      <c r="L122" s="8"/>
      <c r="M122" s="8"/>
      <c r="N122" s="26">
        <f>AVERAGE(Calculations!P123:Y123)</f>
        <v>29.276666666666671</v>
      </c>
      <c r="O122" s="25">
        <f>STDEV(Calculations!P123:Y123)</f>
        <v>0.10214368964029757</v>
      </c>
    </row>
    <row r="123" spans="1:15">
      <c r="A123" s="128"/>
      <c r="B123" s="9" t="str">
        <f>IF('Gene Table'!D123="","",'Gene Table'!D123)</f>
        <v>NM_004655</v>
      </c>
      <c r="C123" s="5" t="s">
        <v>1766</v>
      </c>
      <c r="D123" s="8">
        <v>34.26</v>
      </c>
      <c r="E123" s="8">
        <v>34.33</v>
      </c>
      <c r="F123" s="8">
        <v>35.08</v>
      </c>
      <c r="G123" s="8"/>
      <c r="H123" s="8"/>
      <c r="I123" s="8"/>
      <c r="J123" s="8"/>
      <c r="K123" s="8"/>
      <c r="L123" s="8"/>
      <c r="M123" s="8"/>
      <c r="N123" s="26">
        <f>AVERAGE(Calculations!P124:Y124)</f>
        <v>34.53</v>
      </c>
      <c r="O123" s="25">
        <f>STDEV(Calculations!P124:Y124)</f>
        <v>0.40853396431595995</v>
      </c>
    </row>
    <row r="124" spans="1:15">
      <c r="A124" s="128"/>
      <c r="B124" s="9" t="str">
        <f>IF('Gene Table'!D124="","",'Gene Table'!D124)</f>
        <v>NM_030782</v>
      </c>
      <c r="C124" s="5" t="s">
        <v>1767</v>
      </c>
      <c r="D124" s="8">
        <v>24.44</v>
      </c>
      <c r="E124" s="8">
        <v>24.36</v>
      </c>
      <c r="F124" s="8">
        <v>24.72</v>
      </c>
      <c r="G124" s="8"/>
      <c r="H124" s="8"/>
      <c r="I124" s="8"/>
      <c r="J124" s="8"/>
      <c r="K124" s="8"/>
      <c r="L124" s="8"/>
      <c r="M124" s="8"/>
      <c r="N124" s="26">
        <f>AVERAGE(Calculations!P125:Y125)</f>
        <v>24.506666666666664</v>
      </c>
      <c r="O124" s="25">
        <f>STDEV(Calculations!P125:Y125)</f>
        <v>0.18903262504993418</v>
      </c>
    </row>
    <row r="125" spans="1:15">
      <c r="A125" s="128"/>
      <c r="B125" s="9" t="str">
        <f>IF('Gene Table'!D125="","",'Gene Table'!D125)</f>
        <v>NM_006304</v>
      </c>
      <c r="C125" s="5" t="s">
        <v>1768</v>
      </c>
      <c r="D125" s="8">
        <v>32.81</v>
      </c>
      <c r="E125" s="8">
        <v>32.520000000000003</v>
      </c>
      <c r="F125" s="8">
        <v>32.479999999999997</v>
      </c>
      <c r="G125" s="8"/>
      <c r="H125" s="8"/>
      <c r="I125" s="8"/>
      <c r="J125" s="8"/>
      <c r="K125" s="8"/>
      <c r="L125" s="8"/>
      <c r="M125" s="8"/>
      <c r="N125" s="26">
        <f>AVERAGE(Calculations!P126:Y126)</f>
        <v>32.603333333333332</v>
      </c>
      <c r="O125" s="25">
        <f>STDEV(Calculations!P126:Y126)</f>
        <v>0.18009256878986965</v>
      </c>
    </row>
    <row r="126" spans="1:15">
      <c r="A126" s="128"/>
      <c r="B126" s="9" t="str">
        <f>IF('Gene Table'!D126="","",'Gene Table'!D126)</f>
        <v>NM_024608</v>
      </c>
      <c r="C126" s="5" t="s">
        <v>1769</v>
      </c>
      <c r="D126" s="8">
        <v>27.88</v>
      </c>
      <c r="E126" s="8">
        <v>27.92</v>
      </c>
      <c r="F126" s="8">
        <v>28.19</v>
      </c>
      <c r="G126" s="8"/>
      <c r="H126" s="8"/>
      <c r="I126" s="8"/>
      <c r="J126" s="8"/>
      <c r="K126" s="8"/>
      <c r="L126" s="8"/>
      <c r="M126" s="8"/>
      <c r="N126" s="26">
        <f>AVERAGE(Calculations!P127:Y127)</f>
        <v>27.996666666666666</v>
      </c>
      <c r="O126" s="25">
        <f>STDEV(Calculations!P127:Y127)</f>
        <v>0.16862186493341699</v>
      </c>
    </row>
    <row r="127" spans="1:15">
      <c r="A127" s="128"/>
      <c r="B127" s="9" t="str">
        <f>IF('Gene Table'!D127="","",'Gene Table'!D127)</f>
        <v>NM_024596</v>
      </c>
      <c r="C127" s="5" t="s">
        <v>1770</v>
      </c>
      <c r="D127" s="8" t="s">
        <v>1772</v>
      </c>
      <c r="E127" s="8">
        <v>37.32</v>
      </c>
      <c r="F127" s="8" t="s">
        <v>1772</v>
      </c>
      <c r="G127" s="8"/>
      <c r="H127" s="8"/>
      <c r="I127" s="8"/>
      <c r="J127" s="8"/>
      <c r="K127" s="8"/>
      <c r="L127" s="8"/>
      <c r="M127" s="8"/>
      <c r="N127" s="26">
        <f>AVERAGE(Calculations!P128:Y128)</f>
        <v>35</v>
      </c>
      <c r="O127" s="25">
        <f>STDEV(Calculations!P128:Y128)</f>
        <v>0</v>
      </c>
    </row>
    <row r="128" spans="1:15">
      <c r="A128" s="128"/>
      <c r="B128" s="9" t="str">
        <f>IF('Gene Table'!D128="","",'Gene Table'!D128)</f>
        <v>NM_004639</v>
      </c>
      <c r="C128" s="5" t="s">
        <v>1771</v>
      </c>
      <c r="D128" s="8" t="s">
        <v>338</v>
      </c>
      <c r="E128" s="8">
        <v>36.799999999999997</v>
      </c>
      <c r="F128" s="8">
        <v>37.869999999999997</v>
      </c>
      <c r="G128" s="8"/>
      <c r="H128" s="8"/>
      <c r="I128" s="8"/>
      <c r="J128" s="8"/>
      <c r="K128" s="8"/>
      <c r="L128" s="8"/>
      <c r="M128" s="8"/>
      <c r="N128" s="26">
        <f>AVERAGE(Calculations!P129:Y129)</f>
        <v>35</v>
      </c>
      <c r="O128" s="25">
        <f>STDEV(Calculations!P129:Y129)</f>
        <v>0</v>
      </c>
    </row>
    <row r="129" spans="1:15">
      <c r="A129" s="128"/>
      <c r="B129" s="9" t="str">
        <f>IF('Gene Table'!D129="","",'Gene Table'!D129)</f>
        <v>NM_001080124</v>
      </c>
      <c r="C129" s="5" t="s">
        <v>1773</v>
      </c>
      <c r="D129" s="8">
        <v>28.05</v>
      </c>
      <c r="E129" s="8">
        <v>28.18</v>
      </c>
      <c r="F129" s="8">
        <v>28.21</v>
      </c>
      <c r="G129" s="8"/>
      <c r="H129" s="8"/>
      <c r="I129" s="8"/>
      <c r="J129" s="8"/>
      <c r="K129" s="8"/>
      <c r="L129" s="8"/>
      <c r="M129" s="8"/>
      <c r="N129" s="26">
        <f>AVERAGE(Calculations!P130:Y130)</f>
        <v>28.146666666666665</v>
      </c>
      <c r="O129" s="25">
        <f>STDEV(Calculations!P130:Y130)</f>
        <v>8.5049005481153683E-2</v>
      </c>
    </row>
    <row r="130" spans="1:15">
      <c r="A130" s="128"/>
      <c r="B130" s="9" t="str">
        <f>IF('Gene Table'!D130="","",'Gene Table'!D130)</f>
        <v>NM_021141</v>
      </c>
      <c r="C130" s="5" t="s">
        <v>1774</v>
      </c>
      <c r="D130" s="8">
        <v>27.58</v>
      </c>
      <c r="E130" s="8">
        <v>27.54</v>
      </c>
      <c r="F130" s="8">
        <v>27.65</v>
      </c>
      <c r="G130" s="8"/>
      <c r="H130" s="8"/>
      <c r="I130" s="8"/>
      <c r="J130" s="8"/>
      <c r="K130" s="8"/>
      <c r="L130" s="8"/>
      <c r="M130" s="8"/>
      <c r="N130" s="26">
        <f>AVERAGE(Calculations!P131:Y131)</f>
        <v>27.59</v>
      </c>
      <c r="O130" s="25">
        <f>STDEV(Calculations!P131:Y131)</f>
        <v>5.5677643628299987E-2</v>
      </c>
    </row>
    <row r="131" spans="1:15">
      <c r="A131" s="128"/>
      <c r="B131" s="9" t="str">
        <f>IF('Gene Table'!D131="","",'Gene Table'!D131)</f>
        <v>NM_003401</v>
      </c>
      <c r="C131" s="5" t="s">
        <v>1775</v>
      </c>
      <c r="D131" s="8">
        <v>26.96</v>
      </c>
      <c r="E131" s="8">
        <v>27.19</v>
      </c>
      <c r="F131" s="8">
        <v>27.2</v>
      </c>
      <c r="G131" s="8"/>
      <c r="H131" s="8"/>
      <c r="I131" s="8"/>
      <c r="J131" s="8"/>
      <c r="K131" s="8"/>
      <c r="L131" s="8"/>
      <c r="M131" s="8"/>
      <c r="N131" s="26">
        <f>AVERAGE(Calculations!P132:Y132)</f>
        <v>27.116666666666671</v>
      </c>
      <c r="O131" s="25">
        <f>STDEV(Calculations!P132:Y132)</f>
        <v>0.13576941236277495</v>
      </c>
    </row>
    <row r="132" spans="1:15">
      <c r="A132" s="128"/>
      <c r="B132" s="9" t="str">
        <f>IF('Gene Table'!D132="","",'Gene Table'!D132)</f>
        <v>NM_001017415</v>
      </c>
      <c r="C132" s="5" t="s">
        <v>1776</v>
      </c>
      <c r="D132" s="8">
        <v>29.42</v>
      </c>
      <c r="E132" s="8">
        <v>29.52</v>
      </c>
      <c r="F132" s="8">
        <v>29.55</v>
      </c>
      <c r="G132" s="8"/>
      <c r="H132" s="8"/>
      <c r="I132" s="8"/>
      <c r="J132" s="8"/>
      <c r="K132" s="8"/>
      <c r="L132" s="8"/>
      <c r="M132" s="8"/>
      <c r="N132" s="26">
        <f>AVERAGE(Calculations!P133:Y133)</f>
        <v>29.496666666666666</v>
      </c>
      <c r="O132" s="25">
        <f>STDEV(Calculations!P133:Y133)</f>
        <v>6.8068592855539706E-2</v>
      </c>
    </row>
    <row r="133" spans="1:15">
      <c r="A133" s="128"/>
      <c r="B133" s="9" t="str">
        <f>IF('Gene Table'!D133="","",'Gene Table'!D133)</f>
        <v>NM_000373</v>
      </c>
      <c r="C133" s="5" t="s">
        <v>1777</v>
      </c>
      <c r="D133" s="8">
        <v>26.69</v>
      </c>
      <c r="E133" s="8">
        <v>26.96</v>
      </c>
      <c r="F133" s="8">
        <v>27.01</v>
      </c>
      <c r="G133" s="8"/>
      <c r="H133" s="8"/>
      <c r="I133" s="8"/>
      <c r="J133" s="8"/>
      <c r="K133" s="8"/>
      <c r="L133" s="8"/>
      <c r="M133" s="8"/>
      <c r="N133" s="26">
        <f>AVERAGE(Calculations!P134:Y134)</f>
        <v>26.88666666666667</v>
      </c>
      <c r="O133" s="25">
        <f>STDEV(Calculations!P134:Y134)</f>
        <v>0.17214335111497894</v>
      </c>
    </row>
    <row r="134" spans="1:15">
      <c r="A134" s="128"/>
      <c r="B134" s="9" t="str">
        <f>IF('Gene Table'!D134="","",'Gene Table'!D134)</f>
        <v>NM_001074</v>
      </c>
      <c r="C134" s="5" t="s">
        <v>1778</v>
      </c>
      <c r="D134" s="8">
        <v>30.41</v>
      </c>
      <c r="E134" s="8">
        <v>30.29</v>
      </c>
      <c r="F134" s="8">
        <v>30.38</v>
      </c>
      <c r="G134" s="8"/>
      <c r="H134" s="8"/>
      <c r="I134" s="8"/>
      <c r="J134" s="8"/>
      <c r="K134" s="8"/>
      <c r="L134" s="8"/>
      <c r="M134" s="8"/>
      <c r="N134" s="26">
        <f>AVERAGE(Calculations!P135:Y135)</f>
        <v>30.36</v>
      </c>
      <c r="O134" s="25">
        <f>STDEV(Calculations!P135:Y135)</f>
        <v>6.2449979983984362E-2</v>
      </c>
    </row>
    <row r="135" spans="1:15">
      <c r="A135" s="128"/>
      <c r="B135" s="9" t="str">
        <f>IF('Gene Table'!D135="","",'Gene Table'!D135)</f>
        <v>NM_182729</v>
      </c>
      <c r="C135" s="5" t="s">
        <v>1779</v>
      </c>
      <c r="D135" s="8">
        <v>26.35</v>
      </c>
      <c r="E135" s="8">
        <v>26.34</v>
      </c>
      <c r="F135" s="8">
        <v>26.5</v>
      </c>
      <c r="G135" s="8"/>
      <c r="H135" s="8"/>
      <c r="I135" s="8"/>
      <c r="J135" s="8"/>
      <c r="K135" s="8"/>
      <c r="L135" s="8"/>
      <c r="M135" s="8"/>
      <c r="N135" s="26">
        <f>AVERAGE(Calculations!P136:Y136)</f>
        <v>26.396666666666665</v>
      </c>
      <c r="O135" s="25">
        <f>STDEV(Calculations!P136:Y136)</f>
        <v>8.9628864398324681E-2</v>
      </c>
    </row>
    <row r="136" spans="1:15">
      <c r="A136" s="128"/>
      <c r="B136" s="9" t="str">
        <f>IF('Gene Table'!D136="","",'Gene Table'!D136)</f>
        <v>NM_000355</v>
      </c>
      <c r="C136" s="5" t="s">
        <v>1780</v>
      </c>
      <c r="D136" s="8">
        <v>25.17</v>
      </c>
      <c r="E136" s="8">
        <v>25.17</v>
      </c>
      <c r="F136" s="8">
        <v>25.32</v>
      </c>
      <c r="G136" s="8"/>
      <c r="H136" s="8"/>
      <c r="I136" s="8"/>
      <c r="J136" s="8"/>
      <c r="K136" s="8"/>
      <c r="L136" s="8"/>
      <c r="M136" s="8"/>
      <c r="N136" s="26">
        <f>AVERAGE(Calculations!P137:Y137)</f>
        <v>25.22</v>
      </c>
      <c r="O136" s="25">
        <f>STDEV(Calculations!P137:Y137)</f>
        <v>8.6602540378443046E-2</v>
      </c>
    </row>
    <row r="137" spans="1:15">
      <c r="A137" s="128"/>
      <c r="B137" s="9" t="str">
        <f>IF('Gene Table'!D137="","",'Gene Table'!D137)</f>
        <v>NM_000636</v>
      </c>
      <c r="C137" s="5" t="s">
        <v>1781</v>
      </c>
      <c r="D137" s="8">
        <v>32.35</v>
      </c>
      <c r="E137" s="8">
        <v>32.5</v>
      </c>
      <c r="F137" s="8">
        <v>32.590000000000003</v>
      </c>
      <c r="G137" s="8"/>
      <c r="H137" s="8"/>
      <c r="I137" s="8"/>
      <c r="J137" s="8"/>
      <c r="K137" s="8"/>
      <c r="L137" s="8"/>
      <c r="M137" s="8"/>
      <c r="N137" s="26">
        <f>AVERAGE(Calculations!P138:Y138)</f>
        <v>32.479999999999997</v>
      </c>
      <c r="O137" s="25">
        <f>STDEV(Calculations!P138:Y138)</f>
        <v>0.1212435565298222</v>
      </c>
    </row>
    <row r="138" spans="1:15">
      <c r="A138" s="128"/>
      <c r="B138" s="9" t="str">
        <f>IF('Gene Table'!D138="","",'Gene Table'!D138)</f>
        <v>NM_194255</v>
      </c>
      <c r="C138" s="5" t="s">
        <v>1782</v>
      </c>
      <c r="D138" s="8">
        <v>26.22</v>
      </c>
      <c r="E138" s="8">
        <v>26.21</v>
      </c>
      <c r="F138" s="8">
        <v>26.32</v>
      </c>
      <c r="G138" s="8"/>
      <c r="H138" s="8"/>
      <c r="I138" s="8"/>
      <c r="J138" s="8"/>
      <c r="K138" s="8"/>
      <c r="L138" s="8"/>
      <c r="M138" s="8"/>
      <c r="N138" s="26">
        <f>AVERAGE(Calculations!P139:Y139)</f>
        <v>26.25</v>
      </c>
      <c r="O138" s="25">
        <f>STDEV(Calculations!P139:Y139)</f>
        <v>6.0827625302982365E-2</v>
      </c>
    </row>
    <row r="139" spans="1:15">
      <c r="A139" s="128"/>
      <c r="B139" s="9" t="str">
        <f>IF('Gene Table'!D139="","",'Gene Table'!D139)</f>
        <v>NM_000452</v>
      </c>
      <c r="C139" s="5" t="s">
        <v>1783</v>
      </c>
      <c r="D139" s="8">
        <v>25.67</v>
      </c>
      <c r="E139" s="8">
        <v>25.79</v>
      </c>
      <c r="F139" s="8">
        <v>26.01</v>
      </c>
      <c r="G139" s="8"/>
      <c r="H139" s="8"/>
      <c r="I139" s="8"/>
      <c r="J139" s="8"/>
      <c r="K139" s="8"/>
      <c r="L139" s="8"/>
      <c r="M139" s="8"/>
      <c r="N139" s="26">
        <f>AVERAGE(Calculations!P140:Y140)</f>
        <v>25.823333333333334</v>
      </c>
      <c r="O139" s="25">
        <f>STDEV(Calculations!P140:Y140)</f>
        <v>0.17243356208525903</v>
      </c>
    </row>
    <row r="140" spans="1:15">
      <c r="A140" s="128"/>
      <c r="B140" s="9" t="str">
        <f>IF('Gene Table'!D140="","",'Gene Table'!D140)</f>
        <v>NM_022362</v>
      </c>
      <c r="C140" s="5" t="s">
        <v>1784</v>
      </c>
      <c r="D140" s="8">
        <v>27.26</v>
      </c>
      <c r="E140" s="8">
        <v>27.43</v>
      </c>
      <c r="F140" s="8">
        <v>27.6</v>
      </c>
      <c r="G140" s="8"/>
      <c r="H140" s="8"/>
      <c r="I140" s="8"/>
      <c r="J140" s="8"/>
      <c r="K140" s="8"/>
      <c r="L140" s="8"/>
      <c r="M140" s="8"/>
      <c r="N140" s="26">
        <f>AVERAGE(Calculations!P141:Y141)</f>
        <v>27.429999999999996</v>
      </c>
      <c r="O140" s="25">
        <f>STDEV(Calculations!P141:Y141)</f>
        <v>0.17000000000073187</v>
      </c>
    </row>
    <row r="141" spans="1:15">
      <c r="A141" s="128"/>
      <c r="B141" s="9" t="str">
        <f>IF('Gene Table'!D141="","",'Gene Table'!D141)</f>
        <v>NM_005410</v>
      </c>
      <c r="C141" s="5" t="s">
        <v>1785</v>
      </c>
      <c r="D141" s="8">
        <v>25.27</v>
      </c>
      <c r="E141" s="8">
        <v>25.32</v>
      </c>
      <c r="F141" s="8">
        <v>25.39</v>
      </c>
      <c r="G141" s="8"/>
      <c r="H141" s="8"/>
      <c r="I141" s="8"/>
      <c r="J141" s="8"/>
      <c r="K141" s="8"/>
      <c r="L141" s="8"/>
      <c r="M141" s="8"/>
      <c r="N141" s="26">
        <f>AVERAGE(Calculations!P142:Y142)</f>
        <v>25.326666666666668</v>
      </c>
      <c r="O141" s="25">
        <f>STDEV(Calculations!P142:Y142)</f>
        <v>6.0277137733417564E-2</v>
      </c>
    </row>
    <row r="142" spans="1:15">
      <c r="A142" s="128"/>
      <c r="B142" s="9" t="str">
        <f>IF('Gene Table'!D142="","",'Gene Table'!D142)</f>
        <v>NM_022162</v>
      </c>
      <c r="C142" s="5" t="s">
        <v>1786</v>
      </c>
      <c r="D142" s="8">
        <v>26.42</v>
      </c>
      <c r="E142" s="8">
        <v>26.48</v>
      </c>
      <c r="F142" s="8">
        <v>26.64</v>
      </c>
      <c r="G142" s="8"/>
      <c r="H142" s="8"/>
      <c r="I142" s="8"/>
      <c r="J142" s="8"/>
      <c r="K142" s="8"/>
      <c r="L142" s="8"/>
      <c r="M142" s="8"/>
      <c r="N142" s="26">
        <f>AVERAGE(Calculations!P143:Y143)</f>
        <v>26.513333333333335</v>
      </c>
      <c r="O142" s="25">
        <f>STDEV(Calculations!P143:Y143)</f>
        <v>0.11372481406154608</v>
      </c>
    </row>
    <row r="143" spans="1:15">
      <c r="A143" s="128"/>
      <c r="B143" s="9" t="str">
        <f>IF('Gene Table'!D143="","",'Gene Table'!D143)</f>
        <v>NM_000450</v>
      </c>
      <c r="C143" s="5" t="s">
        <v>1787</v>
      </c>
      <c r="D143" s="8">
        <v>27.97</v>
      </c>
      <c r="E143" s="8">
        <v>28.17</v>
      </c>
      <c r="F143" s="8">
        <v>28.2</v>
      </c>
      <c r="G143" s="8"/>
      <c r="H143" s="8"/>
      <c r="I143" s="8"/>
      <c r="J143" s="8"/>
      <c r="K143" s="8"/>
      <c r="L143" s="8"/>
      <c r="M143" s="8"/>
      <c r="N143" s="26">
        <f>AVERAGE(Calculations!P144:Y144)</f>
        <v>28.113333333333333</v>
      </c>
      <c r="O143" s="25">
        <f>STDEV(Calculations!P144:Y144)</f>
        <v>0.12503332889007449</v>
      </c>
    </row>
    <row r="144" spans="1:15">
      <c r="A144" s="128"/>
      <c r="B144" s="9" t="str">
        <f>IF('Gene Table'!D144="","",'Gene Table'!D144)</f>
        <v>NM_002957</v>
      </c>
      <c r="C144" s="5" t="s">
        <v>1788</v>
      </c>
      <c r="D144" s="8">
        <v>30.96</v>
      </c>
      <c r="E144" s="8">
        <v>31.41</v>
      </c>
      <c r="F144" s="8">
        <v>31.39</v>
      </c>
      <c r="G144" s="8"/>
      <c r="H144" s="8"/>
      <c r="I144" s="8"/>
      <c r="J144" s="8"/>
      <c r="K144" s="8"/>
      <c r="L144" s="8"/>
      <c r="M144" s="8"/>
      <c r="N144" s="26">
        <f>AVERAGE(Calculations!P145:Y145)</f>
        <v>31.253333333333334</v>
      </c>
      <c r="O144" s="25">
        <f>STDEV(Calculations!P145:Y145)</f>
        <v>0.25423086620860336</v>
      </c>
    </row>
    <row r="145" spans="1:15">
      <c r="A145" s="128"/>
      <c r="B145" s="9" t="str">
        <f>IF('Gene Table'!D145="","",'Gene Table'!D145)</f>
        <v>NM_002894</v>
      </c>
      <c r="C145" s="5" t="s">
        <v>1789</v>
      </c>
      <c r="D145" s="8">
        <v>25.21</v>
      </c>
      <c r="E145" s="8">
        <v>25.34</v>
      </c>
      <c r="F145" s="8">
        <v>25.45</v>
      </c>
      <c r="G145" s="8"/>
      <c r="H145" s="8"/>
      <c r="I145" s="8"/>
      <c r="J145" s="8"/>
      <c r="K145" s="8"/>
      <c r="L145" s="8"/>
      <c r="M145" s="8"/>
      <c r="N145" s="26">
        <f>AVERAGE(Calculations!P146:Y146)</f>
        <v>25.333333333333332</v>
      </c>
      <c r="O145" s="25">
        <f>STDEV(Calculations!P146:Y146)</f>
        <v>0.12013880860626654</v>
      </c>
    </row>
    <row r="146" spans="1:15">
      <c r="A146" s="128"/>
      <c r="B146" s="9" t="str">
        <f>IF('Gene Table'!D146="","",'Gene Table'!D146)</f>
        <v>NM_002890</v>
      </c>
      <c r="C146" s="5" t="s">
        <v>1790</v>
      </c>
      <c r="D146" s="8">
        <v>29.12</v>
      </c>
      <c r="E146" s="8">
        <v>29.23</v>
      </c>
      <c r="F146" s="8">
        <v>29.29</v>
      </c>
      <c r="G146" s="8"/>
      <c r="H146" s="8"/>
      <c r="I146" s="8"/>
      <c r="J146" s="8"/>
      <c r="K146" s="8"/>
      <c r="L146" s="8"/>
      <c r="M146" s="8"/>
      <c r="N146" s="26">
        <f>AVERAGE(Calculations!P147:Y147)</f>
        <v>29.213333333333335</v>
      </c>
      <c r="O146" s="25">
        <f>STDEV(Calculations!P147:Y147)</f>
        <v>8.6216781042516205E-2</v>
      </c>
    </row>
    <row r="147" spans="1:15">
      <c r="A147" s="128"/>
      <c r="B147" s="9" t="str">
        <f>IF('Gene Table'!D147="","",'Gene Table'!D147)</f>
        <v>NM_000958</v>
      </c>
      <c r="C147" s="5" t="s">
        <v>1791</v>
      </c>
      <c r="D147" s="8">
        <v>27.59</v>
      </c>
      <c r="E147" s="8">
        <v>27.62</v>
      </c>
      <c r="F147" s="8">
        <v>27.78</v>
      </c>
      <c r="G147" s="8"/>
      <c r="H147" s="8"/>
      <c r="I147" s="8"/>
      <c r="J147" s="8"/>
      <c r="K147" s="8"/>
      <c r="L147" s="8"/>
      <c r="M147" s="8"/>
      <c r="N147" s="26">
        <f>AVERAGE(Calculations!P148:Y148)</f>
        <v>27.663333333333338</v>
      </c>
      <c r="O147" s="25">
        <f>STDEV(Calculations!P148:Y148)</f>
        <v>0.10214368964029757</v>
      </c>
    </row>
    <row r="148" spans="1:15">
      <c r="A148" s="128"/>
      <c r="B148" s="9" t="str">
        <f>IF('Gene Table'!D148="","",'Gene Table'!D148)</f>
        <v>NM_000956</v>
      </c>
      <c r="C148" s="5" t="s">
        <v>1792</v>
      </c>
      <c r="D148" s="8">
        <v>27.38</v>
      </c>
      <c r="E148" s="8">
        <v>27.53</v>
      </c>
      <c r="F148" s="8">
        <v>27.6</v>
      </c>
      <c r="G148" s="8"/>
      <c r="H148" s="8"/>
      <c r="I148" s="8"/>
      <c r="J148" s="8"/>
      <c r="K148" s="8"/>
      <c r="L148" s="8"/>
      <c r="M148" s="8"/>
      <c r="N148" s="26">
        <f>AVERAGE(Calculations!P149:Y149)</f>
        <v>27.50333333333333</v>
      </c>
      <c r="O148" s="25">
        <f>STDEV(Calculations!P149:Y149)</f>
        <v>0.11239810200058373</v>
      </c>
    </row>
    <row r="149" spans="1:15">
      <c r="A149" s="128"/>
      <c r="B149" s="9" t="str">
        <f>IF('Gene Table'!D149="","",'Gene Table'!D149)</f>
        <v>NM_000264</v>
      </c>
      <c r="C149" s="5" t="s">
        <v>1793</v>
      </c>
      <c r="D149" s="8">
        <v>28.59</v>
      </c>
      <c r="E149" s="8">
        <v>28.6</v>
      </c>
      <c r="F149" s="8">
        <v>28.69</v>
      </c>
      <c r="G149" s="8"/>
      <c r="H149" s="8"/>
      <c r="I149" s="8"/>
      <c r="J149" s="8"/>
      <c r="K149" s="8"/>
      <c r="L149" s="8"/>
      <c r="M149" s="8"/>
      <c r="N149" s="26">
        <f>AVERAGE(Calculations!P150:Y150)</f>
        <v>28.626666666666665</v>
      </c>
      <c r="O149" s="25">
        <f>STDEV(Calculations!P150:Y150)</f>
        <v>5.5075705472861461E-2</v>
      </c>
    </row>
    <row r="150" spans="1:15">
      <c r="A150" s="128"/>
      <c r="B150" s="9" t="str">
        <f>IF('Gene Table'!D150="","",'Gene Table'!D150)</f>
        <v>NM_002734</v>
      </c>
      <c r="C150" s="5" t="s">
        <v>1794</v>
      </c>
      <c r="D150" s="8">
        <v>26.91</v>
      </c>
      <c r="E150" s="8">
        <v>26.96</v>
      </c>
      <c r="F150" s="8">
        <v>27.14</v>
      </c>
      <c r="G150" s="8"/>
      <c r="H150" s="8"/>
      <c r="I150" s="8"/>
      <c r="J150" s="8"/>
      <c r="K150" s="8"/>
      <c r="L150" s="8"/>
      <c r="M150" s="8"/>
      <c r="N150" s="26">
        <f>AVERAGE(Calculations!P151:Y151)</f>
        <v>27.003333333333334</v>
      </c>
      <c r="O150" s="25">
        <f>STDEV(Calculations!P151:Y151)</f>
        <v>0.12096831541082714</v>
      </c>
    </row>
    <row r="151" spans="1:15">
      <c r="A151" s="128"/>
      <c r="B151" s="9" t="str">
        <f>IF('Gene Table'!D151="","",'Gene Table'!D151)</f>
        <v>NM_018272</v>
      </c>
      <c r="C151" s="5" t="s">
        <v>1795</v>
      </c>
      <c r="D151" s="8">
        <v>27.07</v>
      </c>
      <c r="E151" s="8">
        <v>27.07</v>
      </c>
      <c r="F151" s="8">
        <v>27.16</v>
      </c>
      <c r="G151" s="8"/>
      <c r="H151" s="8"/>
      <c r="I151" s="8"/>
      <c r="J151" s="8"/>
      <c r="K151" s="8"/>
      <c r="L151" s="8"/>
      <c r="M151" s="8"/>
      <c r="N151" s="26">
        <f>AVERAGE(Calculations!P152:Y152)</f>
        <v>27.099999999999998</v>
      </c>
      <c r="O151" s="25">
        <f>STDEV(Calculations!P152:Y152)</f>
        <v>5.1961524227066236E-2</v>
      </c>
    </row>
    <row r="152" spans="1:15">
      <c r="A152" s="128"/>
      <c r="B152" s="9" t="str">
        <f>IF('Gene Table'!D152="","",'Gene Table'!D152)</f>
        <v>NM_018248</v>
      </c>
      <c r="C152" s="5" t="s">
        <v>1796</v>
      </c>
      <c r="D152" s="8">
        <v>27</v>
      </c>
      <c r="E152" s="8">
        <v>27.22</v>
      </c>
      <c r="F152" s="8">
        <v>27.41</v>
      </c>
      <c r="G152" s="8"/>
      <c r="H152" s="8"/>
      <c r="I152" s="8"/>
      <c r="J152" s="8"/>
      <c r="K152" s="8"/>
      <c r="L152" s="8"/>
      <c r="M152" s="8"/>
      <c r="N152" s="26">
        <f>AVERAGE(Calculations!P153:Y153)</f>
        <v>27.209999999999997</v>
      </c>
      <c r="O152" s="25">
        <f>STDEV(Calculations!P153:Y153)</f>
        <v>0.20518284528712091</v>
      </c>
    </row>
    <row r="153" spans="1:15">
      <c r="A153" s="128"/>
      <c r="B153" s="9" t="str">
        <f>IF('Gene Table'!D153="","",'Gene Table'!D153)</f>
        <v>NM_017672</v>
      </c>
      <c r="C153" s="5" t="s">
        <v>1797</v>
      </c>
      <c r="D153" s="8">
        <v>25.79</v>
      </c>
      <c r="E153" s="8">
        <v>25.86</v>
      </c>
      <c r="F153" s="8">
        <v>26.02</v>
      </c>
      <c r="G153" s="8"/>
      <c r="H153" s="8"/>
      <c r="I153" s="8"/>
      <c r="J153" s="8"/>
      <c r="K153" s="8"/>
      <c r="L153" s="8"/>
      <c r="M153" s="8"/>
      <c r="N153" s="26">
        <f>AVERAGE(Calculations!P154:Y154)</f>
        <v>25.89</v>
      </c>
      <c r="O153" s="25">
        <f>STDEV(Calculations!P154:Y154)</f>
        <v>0.11789826122551617</v>
      </c>
    </row>
    <row r="154" spans="1:15">
      <c r="A154" s="128"/>
      <c r="B154" s="9" t="str">
        <f>IF('Gene Table'!D154="","",'Gene Table'!D154)</f>
        <v>NM_019093</v>
      </c>
      <c r="C154" s="5" t="s">
        <v>1798</v>
      </c>
      <c r="D154" s="8">
        <v>26.69</v>
      </c>
      <c r="E154" s="8">
        <v>26.57</v>
      </c>
      <c r="F154" s="8">
        <v>26.88</v>
      </c>
      <c r="G154" s="8"/>
      <c r="H154" s="8"/>
      <c r="I154" s="8"/>
      <c r="J154" s="8"/>
      <c r="K154" s="8"/>
      <c r="L154" s="8"/>
      <c r="M154" s="8"/>
      <c r="N154" s="26">
        <f>AVERAGE(Calculations!P155:Y155)</f>
        <v>26.713333333333335</v>
      </c>
      <c r="O154" s="25">
        <f>STDEV(Calculations!P155:Y155)</f>
        <v>0.15631165450257731</v>
      </c>
    </row>
    <row r="155" spans="1:15">
      <c r="A155" s="128"/>
      <c r="B155" s="9" t="str">
        <f>IF('Gene Table'!D155="","",'Gene Table'!D155)</f>
        <v>NM_007120</v>
      </c>
      <c r="C155" s="5" t="s">
        <v>1799</v>
      </c>
      <c r="D155" s="8">
        <v>27.35</v>
      </c>
      <c r="E155" s="8">
        <v>27.69</v>
      </c>
      <c r="F155" s="8">
        <v>27.73</v>
      </c>
      <c r="G155" s="8"/>
      <c r="H155" s="8"/>
      <c r="I155" s="8"/>
      <c r="J155" s="8"/>
      <c r="K155" s="8"/>
      <c r="L155" s="8"/>
      <c r="M155" s="8"/>
      <c r="N155" s="26">
        <f>AVERAGE(Calculations!P156:Y156)</f>
        <v>27.590000000000003</v>
      </c>
      <c r="O155" s="25">
        <f>STDEV(Calculations!P156:Y156)</f>
        <v>0.20880613017759336</v>
      </c>
    </row>
    <row r="156" spans="1:15">
      <c r="A156" s="128"/>
      <c r="B156" s="9" t="str">
        <f>IF('Gene Table'!D156="","",'Gene Table'!D156)</f>
        <v>NM_001184</v>
      </c>
      <c r="C156" s="5" t="s">
        <v>1800</v>
      </c>
      <c r="D156" s="8">
        <v>29.35</v>
      </c>
      <c r="E156" s="8">
        <v>29.56</v>
      </c>
      <c r="F156" s="8">
        <v>29.77</v>
      </c>
      <c r="G156" s="8"/>
      <c r="H156" s="8"/>
      <c r="I156" s="8"/>
      <c r="J156" s="8"/>
      <c r="K156" s="8"/>
      <c r="L156" s="8"/>
      <c r="M156" s="8"/>
      <c r="N156" s="26">
        <f>AVERAGE(Calculations!P157:Y157)</f>
        <v>29.56</v>
      </c>
      <c r="O156" s="25">
        <f>STDEV(Calculations!P157:Y157)</f>
        <v>0.21000000000071115</v>
      </c>
    </row>
    <row r="157" spans="1:15">
      <c r="A157" s="128"/>
      <c r="B157" s="9" t="str">
        <f>IF('Gene Table'!D157="","",'Gene Table'!D157)</f>
        <v>NM_205862</v>
      </c>
      <c r="C157" s="5" t="s">
        <v>1801</v>
      </c>
      <c r="D157" s="8">
        <v>27.76</v>
      </c>
      <c r="E157" s="8">
        <v>28.03</v>
      </c>
      <c r="F157" s="8">
        <v>28.26</v>
      </c>
      <c r="G157" s="8"/>
      <c r="H157" s="8"/>
      <c r="I157" s="8"/>
      <c r="J157" s="8"/>
      <c r="K157" s="8"/>
      <c r="L157" s="8"/>
      <c r="M157" s="8"/>
      <c r="N157" s="26">
        <f>AVERAGE(Calculations!P158:Y158)</f>
        <v>28.016666666666669</v>
      </c>
      <c r="O157" s="25">
        <f>STDEV(Calculations!P158:Y158)</f>
        <v>0.25026652459527365</v>
      </c>
    </row>
    <row r="158" spans="1:15">
      <c r="A158" s="128"/>
      <c r="B158" s="9" t="str">
        <f>IF('Gene Table'!D158="","",'Gene Table'!D158)</f>
        <v>NM_019075</v>
      </c>
      <c r="C158" s="5" t="s">
        <v>1802</v>
      </c>
      <c r="D158" s="8">
        <v>28.55</v>
      </c>
      <c r="E158" s="8">
        <v>28.73</v>
      </c>
      <c r="F158" s="8">
        <v>28.85</v>
      </c>
      <c r="G158" s="8"/>
      <c r="H158" s="8"/>
      <c r="I158" s="8"/>
      <c r="J158" s="8"/>
      <c r="K158" s="8"/>
      <c r="L158" s="8"/>
      <c r="M158" s="8"/>
      <c r="N158" s="26">
        <f>AVERAGE(Calculations!P159:Y159)</f>
        <v>28.709999999999997</v>
      </c>
      <c r="O158" s="25">
        <f>STDEV(Calculations!P159:Y159)</f>
        <v>0.1509966887054153</v>
      </c>
    </row>
    <row r="159" spans="1:15">
      <c r="A159" s="128"/>
      <c r="B159" s="9" t="str">
        <f>IF('Gene Table'!D159="","",'Gene Table'!D159)</f>
        <v>NM_017442</v>
      </c>
      <c r="C159" s="5" t="s">
        <v>1803</v>
      </c>
      <c r="D159" s="8">
        <v>29.63</v>
      </c>
      <c r="E159" s="8">
        <v>29.52</v>
      </c>
      <c r="F159" s="8">
        <v>29.89</v>
      </c>
      <c r="G159" s="8"/>
      <c r="H159" s="8"/>
      <c r="I159" s="8"/>
      <c r="J159" s="8"/>
      <c r="K159" s="8"/>
      <c r="L159" s="8"/>
      <c r="M159" s="8"/>
      <c r="N159" s="26">
        <f>AVERAGE(Calculations!P160:Y160)</f>
        <v>29.679999999999996</v>
      </c>
      <c r="O159" s="25">
        <f>STDEV(Calculations!P160:Y160)</f>
        <v>0.19000000000068548</v>
      </c>
    </row>
    <row r="160" spans="1:15">
      <c r="A160" s="128"/>
      <c r="B160" s="9" t="str">
        <f>IF('Gene Table'!D160="","",'Gene Table'!D160)</f>
        <v>NM_000534</v>
      </c>
      <c r="C160" s="5" t="s">
        <v>1804</v>
      </c>
      <c r="D160" s="8">
        <v>27.29</v>
      </c>
      <c r="E160" s="8">
        <v>27.31</v>
      </c>
      <c r="F160" s="8">
        <v>27.47</v>
      </c>
      <c r="G160" s="8"/>
      <c r="H160" s="8"/>
      <c r="I160" s="8"/>
      <c r="J160" s="8"/>
      <c r="K160" s="8"/>
      <c r="L160" s="8"/>
      <c r="M160" s="8"/>
      <c r="N160" s="26">
        <f>AVERAGE(Calculations!P161:Y161)</f>
        <v>27.356666666666666</v>
      </c>
      <c r="O160" s="25">
        <f>STDEV(Calculations!P161:Y161)</f>
        <v>9.8657657246324887E-2</v>
      </c>
    </row>
    <row r="161" spans="1:15">
      <c r="A161" s="128"/>
      <c r="B161" s="9" t="str">
        <f>IF('Gene Table'!D161="","",'Gene Table'!D161)</f>
        <v>NM_002613</v>
      </c>
      <c r="C161" s="5" t="s">
        <v>1805</v>
      </c>
      <c r="D161" s="8">
        <v>26.17</v>
      </c>
      <c r="E161" s="8">
        <v>26.21</v>
      </c>
      <c r="F161" s="8">
        <v>26.38</v>
      </c>
      <c r="G161" s="8"/>
      <c r="H161" s="8"/>
      <c r="I161" s="8"/>
      <c r="J161" s="8"/>
      <c r="K161" s="8"/>
      <c r="L161" s="8"/>
      <c r="M161" s="8"/>
      <c r="N161" s="26">
        <f>AVERAGE(Calculations!P162:Y162)</f>
        <v>26.253333333333334</v>
      </c>
      <c r="O161" s="25">
        <f>STDEV(Calculations!P162:Y162)</f>
        <v>0.1115048578911835</v>
      </c>
    </row>
    <row r="162" spans="1:15">
      <c r="A162" s="128"/>
      <c r="B162" s="9" t="str">
        <f>IF('Gene Table'!D162="","",'Gene Table'!D162)</f>
        <v>NM_016341</v>
      </c>
      <c r="C162" s="5" t="s">
        <v>1806</v>
      </c>
      <c r="D162" s="8">
        <v>35.94</v>
      </c>
      <c r="E162" s="8">
        <v>36.020000000000003</v>
      </c>
      <c r="F162" s="8">
        <v>36.14</v>
      </c>
      <c r="G162" s="8"/>
      <c r="H162" s="8"/>
      <c r="I162" s="8"/>
      <c r="J162" s="8"/>
      <c r="K162" s="8"/>
      <c r="L162" s="8"/>
      <c r="M162" s="8"/>
      <c r="N162" s="26">
        <f>AVERAGE(Calculations!P163:Y163)</f>
        <v>35</v>
      </c>
      <c r="O162" s="25">
        <f>STDEV(Calculations!P163:Y163)</f>
        <v>0</v>
      </c>
    </row>
    <row r="163" spans="1:15">
      <c r="A163" s="128"/>
      <c r="B163" s="9" t="str">
        <f>IF('Gene Table'!D163="","",'Gene Table'!D163)</f>
        <v>NM_020529</v>
      </c>
      <c r="C163" s="5" t="s">
        <v>1807</v>
      </c>
      <c r="D163" s="8">
        <v>25.36</v>
      </c>
      <c r="E163" s="8">
        <v>25.37</v>
      </c>
      <c r="F163" s="8">
        <v>25.49</v>
      </c>
      <c r="G163" s="8"/>
      <c r="H163" s="8"/>
      <c r="I163" s="8"/>
      <c r="J163" s="8"/>
      <c r="K163" s="8"/>
      <c r="L163" s="8"/>
      <c r="M163" s="8"/>
      <c r="N163" s="26">
        <f>AVERAGE(Calculations!P164:Y164)</f>
        <v>25.406666666666666</v>
      </c>
      <c r="O163" s="25">
        <f>STDEV(Calculations!P164:Y164)</f>
        <v>7.2341781380701381E-2</v>
      </c>
    </row>
    <row r="164" spans="1:15">
      <c r="A164" s="128"/>
      <c r="B164" s="9" t="str">
        <f>IF('Gene Table'!D164="","",'Gene Table'!D164)</f>
        <v>NM_003998</v>
      </c>
      <c r="C164" s="5" t="s">
        <v>1808</v>
      </c>
      <c r="D164" s="8">
        <v>39.26</v>
      </c>
      <c r="E164" s="8">
        <v>37.24</v>
      </c>
      <c r="F164" s="8">
        <v>35.58</v>
      </c>
      <c r="G164" s="8"/>
      <c r="H164" s="8"/>
      <c r="I164" s="8"/>
      <c r="J164" s="8"/>
      <c r="K164" s="8"/>
      <c r="L164" s="8"/>
      <c r="M164" s="8"/>
      <c r="N164" s="26">
        <f>AVERAGE(Calculations!P165:Y165)</f>
        <v>35</v>
      </c>
      <c r="O164" s="25">
        <f>STDEV(Calculations!P165:Y165)</f>
        <v>0</v>
      </c>
    </row>
    <row r="165" spans="1:15">
      <c r="A165" s="128"/>
      <c r="B165" s="9" t="str">
        <f>IF('Gene Table'!D165="","",'Gene Table'!D165)</f>
        <v>NM_006164</v>
      </c>
      <c r="C165" s="5" t="s">
        <v>1809</v>
      </c>
      <c r="D165" s="8">
        <v>27.78</v>
      </c>
      <c r="E165" s="8">
        <v>27.83</v>
      </c>
      <c r="F165" s="8">
        <v>28.01</v>
      </c>
      <c r="G165" s="8"/>
      <c r="H165" s="8"/>
      <c r="I165" s="8"/>
      <c r="J165" s="8"/>
      <c r="K165" s="8"/>
      <c r="L165" s="8"/>
      <c r="M165" s="8"/>
      <c r="N165" s="26">
        <f>AVERAGE(Calculations!P166:Y166)</f>
        <v>27.873333333333335</v>
      </c>
      <c r="O165" s="25">
        <f>STDEV(Calculations!P166:Y166)</f>
        <v>0.12096831541082778</v>
      </c>
    </row>
    <row r="166" spans="1:15">
      <c r="A166" s="128"/>
      <c r="B166" s="9" t="str">
        <f>IF('Gene Table'!D166="","",'Gene Table'!D166)</f>
        <v>NM_002485</v>
      </c>
      <c r="C166" s="5" t="s">
        <v>1813</v>
      </c>
      <c r="D166" s="8">
        <v>28.82</v>
      </c>
      <c r="E166" s="8">
        <v>28.94</v>
      </c>
      <c r="F166" s="8">
        <v>29.06</v>
      </c>
      <c r="G166" s="8"/>
      <c r="H166" s="8"/>
      <c r="I166" s="8"/>
      <c r="J166" s="8"/>
      <c r="K166" s="8"/>
      <c r="L166" s="8"/>
      <c r="M166" s="8"/>
      <c r="N166" s="26">
        <f>AVERAGE(Calculations!P167:Y167)</f>
        <v>28.94</v>
      </c>
      <c r="O166" s="25">
        <f>STDEV(Calculations!P167:Y167)</f>
        <v>0.11999999999999922</v>
      </c>
    </row>
    <row r="167" spans="1:15">
      <c r="A167" s="128"/>
      <c r="B167" s="9" t="str">
        <f>IF('Gene Table'!D167="","",'Gene Table'!D167)</f>
        <v>NM_002454</v>
      </c>
      <c r="C167" s="5" t="s">
        <v>1814</v>
      </c>
      <c r="D167" s="8">
        <v>29.1</v>
      </c>
      <c r="E167" s="8">
        <v>29.08</v>
      </c>
      <c r="F167" s="8">
        <v>29.29</v>
      </c>
      <c r="G167" s="8"/>
      <c r="H167" s="8"/>
      <c r="I167" s="8"/>
      <c r="J167" s="8"/>
      <c r="K167" s="8"/>
      <c r="L167" s="8"/>
      <c r="M167" s="8"/>
      <c r="N167" s="26">
        <f>AVERAGE(Calculations!P168:Y168)</f>
        <v>29.156666666666666</v>
      </c>
      <c r="O167" s="25">
        <f>STDEV(Calculations!P168:Y168)</f>
        <v>0.11590225767142445</v>
      </c>
    </row>
    <row r="168" spans="1:15">
      <c r="A168" s="128"/>
      <c r="B168" s="9" t="str">
        <f>IF('Gene Table'!D168="","",'Gene Table'!D168)</f>
        <v>NM_019899</v>
      </c>
      <c r="C168" s="5" t="s">
        <v>1815</v>
      </c>
      <c r="D168" s="8">
        <v>30.85</v>
      </c>
      <c r="E168" s="8">
        <v>30.58</v>
      </c>
      <c r="F168" s="8">
        <v>31.03</v>
      </c>
      <c r="G168" s="8"/>
      <c r="H168" s="8"/>
      <c r="I168" s="8"/>
      <c r="J168" s="8"/>
      <c r="K168" s="8"/>
      <c r="L168" s="8"/>
      <c r="M168" s="8"/>
      <c r="N168" s="26">
        <f>AVERAGE(Calculations!P169:Y169)</f>
        <v>30.820000000000004</v>
      </c>
      <c r="O168" s="25">
        <f>STDEV(Calculations!P169:Y169)</f>
        <v>0.22649503305730173</v>
      </c>
    </row>
    <row r="169" spans="1:15">
      <c r="A169" s="128"/>
      <c r="B169" s="9" t="str">
        <f>IF('Gene Table'!D169="","",'Gene Table'!D169)</f>
        <v>NM_005590</v>
      </c>
      <c r="C169" s="5" t="s">
        <v>1816</v>
      </c>
      <c r="D169" s="8">
        <v>36.58</v>
      </c>
      <c r="E169" s="8" t="s">
        <v>1772</v>
      </c>
      <c r="F169" s="8">
        <v>36.69</v>
      </c>
      <c r="G169" s="8"/>
      <c r="H169" s="8"/>
      <c r="I169" s="8"/>
      <c r="J169" s="8"/>
      <c r="K169" s="8"/>
      <c r="L169" s="8"/>
      <c r="M169" s="8"/>
      <c r="N169" s="26">
        <f>AVERAGE(Calculations!P170:Y170)</f>
        <v>35</v>
      </c>
      <c r="O169" s="25">
        <f>STDEV(Calculations!P170:Y170)</f>
        <v>0</v>
      </c>
    </row>
    <row r="170" spans="1:15">
      <c r="A170" s="128"/>
      <c r="B170" s="9" t="str">
        <f>IF('Gene Table'!D170="","",'Gene Table'!D170)</f>
        <v>NM_000250</v>
      </c>
      <c r="C170" s="5" t="s">
        <v>1817</v>
      </c>
      <c r="D170" s="8">
        <v>25.88</v>
      </c>
      <c r="E170" s="8">
        <v>26.08</v>
      </c>
      <c r="F170" s="8">
        <v>26.06</v>
      </c>
      <c r="G170" s="8"/>
      <c r="H170" s="8"/>
      <c r="I170" s="8"/>
      <c r="J170" s="8"/>
      <c r="K170" s="8"/>
      <c r="L170" s="8"/>
      <c r="M170" s="8"/>
      <c r="N170" s="26">
        <f>AVERAGE(Calculations!P171:Y171)</f>
        <v>26.006666666666664</v>
      </c>
      <c r="O170" s="25">
        <f>STDEV(Calculations!P171:Y171)</f>
        <v>0.11015141094572173</v>
      </c>
    </row>
    <row r="171" spans="1:15">
      <c r="A171" s="128"/>
      <c r="B171" s="9" t="str">
        <f>IF('Gene Table'!D171="","",'Gene Table'!D171)</f>
        <v>NM_002426</v>
      </c>
      <c r="C171" s="5" t="s">
        <v>1818</v>
      </c>
      <c r="D171" s="8">
        <v>27.25</v>
      </c>
      <c r="E171" s="8">
        <v>27.12</v>
      </c>
      <c r="F171" s="8">
        <v>27.36</v>
      </c>
      <c r="G171" s="8"/>
      <c r="H171" s="8"/>
      <c r="I171" s="8"/>
      <c r="J171" s="8"/>
      <c r="K171" s="8"/>
      <c r="L171" s="8"/>
      <c r="M171" s="8"/>
      <c r="N171" s="26">
        <f>AVERAGE(Calculations!P172:Y172)</f>
        <v>27.243333333333336</v>
      </c>
      <c r="O171" s="25">
        <f>STDEV(Calculations!P172:Y172)</f>
        <v>0.12013880860626655</v>
      </c>
    </row>
    <row r="172" spans="1:15">
      <c r="A172" s="128"/>
      <c r="B172" s="9" t="str">
        <f>IF('Gene Table'!D172="","",'Gene Table'!D172)</f>
        <v>NM_002422</v>
      </c>
      <c r="C172" s="5" t="s">
        <v>1819</v>
      </c>
      <c r="D172" s="8">
        <v>25.53</v>
      </c>
      <c r="E172" s="8">
        <v>25.64</v>
      </c>
      <c r="F172" s="8">
        <v>25.78</v>
      </c>
      <c r="G172" s="8"/>
      <c r="H172" s="8"/>
      <c r="I172" s="8"/>
      <c r="J172" s="8"/>
      <c r="K172" s="8"/>
      <c r="L172" s="8"/>
      <c r="M172" s="8"/>
      <c r="N172" s="26">
        <f>AVERAGE(Calculations!P173:Y173)</f>
        <v>25.650000000000002</v>
      </c>
      <c r="O172" s="25">
        <f>STDEV(Calculations!P173:Y173)</f>
        <v>0.12529964086141671</v>
      </c>
    </row>
    <row r="173" spans="1:15">
      <c r="A173" s="128"/>
      <c r="B173" s="9" t="str">
        <f>IF('Gene Table'!D173="","",'Gene Table'!D173)</f>
        <v>NM_004530</v>
      </c>
      <c r="C173" s="5" t="s">
        <v>1820</v>
      </c>
      <c r="D173" s="8">
        <v>23.16</v>
      </c>
      <c r="E173" s="8">
        <v>23.26</v>
      </c>
      <c r="F173" s="8">
        <v>23.33</v>
      </c>
      <c r="G173" s="8"/>
      <c r="H173" s="8"/>
      <c r="I173" s="8"/>
      <c r="J173" s="8"/>
      <c r="K173" s="8"/>
      <c r="L173" s="8"/>
      <c r="M173" s="8"/>
      <c r="N173" s="26">
        <f>AVERAGE(Calculations!P174:Y174)</f>
        <v>23.25</v>
      </c>
      <c r="O173" s="25">
        <f>STDEV(Calculations!P174:Y174)</f>
        <v>8.5440037453174536E-2</v>
      </c>
    </row>
    <row r="174" spans="1:15">
      <c r="A174" s="128"/>
      <c r="B174" s="9" t="str">
        <f>IF('Gene Table'!D174="","",'Gene Table'!D174)</f>
        <v>NM_002421</v>
      </c>
      <c r="C174" s="5" t="s">
        <v>1821</v>
      </c>
      <c r="D174" s="8">
        <v>35.82</v>
      </c>
      <c r="E174" s="8">
        <v>36.96</v>
      </c>
      <c r="F174" s="8" t="s">
        <v>1772</v>
      </c>
      <c r="G174" s="8"/>
      <c r="H174" s="8"/>
      <c r="I174" s="8"/>
      <c r="J174" s="8"/>
      <c r="K174" s="8"/>
      <c r="L174" s="8"/>
      <c r="M174" s="8"/>
      <c r="N174" s="26">
        <f>AVERAGE(Calculations!P175:Y175)</f>
        <v>35</v>
      </c>
      <c r="O174" s="25">
        <f>STDEV(Calculations!P175:Y175)</f>
        <v>0</v>
      </c>
    </row>
    <row r="175" spans="1:15">
      <c r="A175" s="128"/>
      <c r="B175" s="9" t="str">
        <f>IF('Gene Table'!D175="","",'Gene Table'!D175)</f>
        <v>NM_000244</v>
      </c>
      <c r="C175" s="5" t="s">
        <v>1822</v>
      </c>
      <c r="D175" s="8">
        <v>34.39</v>
      </c>
      <c r="E175" s="8">
        <v>33.94</v>
      </c>
      <c r="F175" s="8">
        <v>35.42</v>
      </c>
      <c r="G175" s="8"/>
      <c r="H175" s="8"/>
      <c r="I175" s="8"/>
      <c r="J175" s="8"/>
      <c r="K175" s="8"/>
      <c r="L175" s="8"/>
      <c r="M175" s="8"/>
      <c r="N175" s="26">
        <f>AVERAGE(Calculations!P176:Y176)</f>
        <v>34.443333333333335</v>
      </c>
      <c r="O175" s="25">
        <f>STDEV(Calculations!P176:Y176)</f>
        <v>0.53200877185754969</v>
      </c>
    </row>
    <row r="176" spans="1:15">
      <c r="A176" s="128"/>
      <c r="B176" s="9" t="str">
        <f>IF('Gene Table'!D176="","",'Gene Table'!D176)</f>
        <v>NM_006152</v>
      </c>
      <c r="C176" s="5" t="s">
        <v>1823</v>
      </c>
      <c r="D176" s="8">
        <v>28.09</v>
      </c>
      <c r="E176" s="8">
        <v>28.05</v>
      </c>
      <c r="F176" s="8">
        <v>28.11</v>
      </c>
      <c r="G176" s="8"/>
      <c r="H176" s="8"/>
      <c r="I176" s="8"/>
      <c r="J176" s="8"/>
      <c r="K176" s="8"/>
      <c r="L176" s="8"/>
      <c r="M176" s="8"/>
      <c r="N176" s="26">
        <f>AVERAGE(Calculations!P177:Y177)</f>
        <v>28.083333333333332</v>
      </c>
      <c r="O176" s="25">
        <f>STDEV(Calculations!P177:Y177)</f>
        <v>3.0550504633038281E-2</v>
      </c>
    </row>
    <row r="177" spans="1:15">
      <c r="A177" s="128"/>
      <c r="B177" s="9" t="str">
        <f>IF('Gene Table'!D177="","",'Gene Table'!D177)</f>
        <v>NM_002312</v>
      </c>
      <c r="C177" s="5" t="s">
        <v>1824</v>
      </c>
      <c r="D177" s="8">
        <v>29.43</v>
      </c>
      <c r="E177" s="8">
        <v>29.36</v>
      </c>
      <c r="F177" s="8">
        <v>29.69</v>
      </c>
      <c r="G177" s="8"/>
      <c r="H177" s="8"/>
      <c r="I177" s="8"/>
      <c r="J177" s="8"/>
      <c r="K177" s="8"/>
      <c r="L177" s="8"/>
      <c r="M177" s="8"/>
      <c r="N177" s="26">
        <f>AVERAGE(Calculations!P178:Y178)</f>
        <v>29.493333333333336</v>
      </c>
      <c r="O177" s="25">
        <f>STDEV(Calculations!P178:Y178)</f>
        <v>0.17387735141012201</v>
      </c>
    </row>
    <row r="178" spans="1:15">
      <c r="A178" s="128"/>
      <c r="B178" s="9" t="str">
        <f>IF('Gene Table'!D178="","",'Gene Table'!D178)</f>
        <v>NM_005544</v>
      </c>
      <c r="C178" s="5" t="s">
        <v>1825</v>
      </c>
      <c r="D178" s="8">
        <v>31.4</v>
      </c>
      <c r="E178" s="8">
        <v>31.41</v>
      </c>
      <c r="F178" s="8">
        <v>31.37</v>
      </c>
      <c r="G178" s="8"/>
      <c r="H178" s="8"/>
      <c r="I178" s="8"/>
      <c r="J178" s="8"/>
      <c r="K178" s="8"/>
      <c r="L178" s="8"/>
      <c r="M178" s="8"/>
      <c r="N178" s="26">
        <f>AVERAGE(Calculations!P179:Y179)</f>
        <v>31.393333333333334</v>
      </c>
      <c r="O178" s="25">
        <f>STDEV(Calculations!P179:Y179)</f>
        <v>2.0816659994660598E-2</v>
      </c>
    </row>
    <row r="179" spans="1:15">
      <c r="A179" s="128"/>
      <c r="B179" s="9" t="str">
        <f>IF('Gene Table'!D179="","",'Gene Table'!D179)</f>
        <v>NM_001562</v>
      </c>
      <c r="C179" s="5" t="s">
        <v>1826</v>
      </c>
      <c r="D179" s="8">
        <v>25.69</v>
      </c>
      <c r="E179" s="8">
        <v>25.89</v>
      </c>
      <c r="F179" s="8">
        <v>25.96</v>
      </c>
      <c r="G179" s="8"/>
      <c r="H179" s="8"/>
      <c r="I179" s="8"/>
      <c r="J179" s="8"/>
      <c r="K179" s="8"/>
      <c r="L179" s="8"/>
      <c r="M179" s="8"/>
      <c r="N179" s="26">
        <f>AVERAGE(Calculations!P180:Y180)</f>
        <v>25.846666666666664</v>
      </c>
      <c r="O179" s="25">
        <f>STDEV(Calculations!P180:Y180)</f>
        <v>0.14011899704655773</v>
      </c>
    </row>
    <row r="180" spans="1:15">
      <c r="A180" s="128"/>
      <c r="B180" s="9" t="str">
        <f>IF('Gene Table'!D180="","",'Gene Table'!D180)</f>
        <v>NM_002187</v>
      </c>
      <c r="C180" s="5" t="s">
        <v>1827</v>
      </c>
      <c r="D180" s="8">
        <v>32.22</v>
      </c>
      <c r="E180" s="8">
        <v>32.340000000000003</v>
      </c>
      <c r="F180" s="8">
        <v>32.46</v>
      </c>
      <c r="G180" s="8"/>
      <c r="H180" s="8"/>
      <c r="I180" s="8"/>
      <c r="J180" s="8"/>
      <c r="K180" s="8"/>
      <c r="L180" s="8"/>
      <c r="M180" s="8"/>
      <c r="N180" s="26">
        <f>AVERAGE(Calculations!P181:Y181)</f>
        <v>32.340000000000003</v>
      </c>
      <c r="O180" s="25">
        <f>STDEV(Calculations!P181:Y181)</f>
        <v>0.12000000000000099</v>
      </c>
    </row>
    <row r="181" spans="1:15">
      <c r="A181" s="128"/>
      <c r="B181" s="9" t="str">
        <f>IF('Gene Table'!D181="","",'Gene Table'!D181)</f>
        <v>NM_000882</v>
      </c>
      <c r="C181" s="5" t="s">
        <v>1828</v>
      </c>
      <c r="D181" s="8">
        <v>28.69</v>
      </c>
      <c r="E181" s="8">
        <v>28.99</v>
      </c>
      <c r="F181" s="8">
        <v>29.19</v>
      </c>
      <c r="G181" s="8"/>
      <c r="H181" s="8"/>
      <c r="I181" s="8"/>
      <c r="J181" s="8"/>
      <c r="K181" s="8"/>
      <c r="L181" s="8"/>
      <c r="M181" s="8"/>
      <c r="N181" s="26">
        <f>AVERAGE(Calculations!P182:Y182)</f>
        <v>28.956666666666667</v>
      </c>
      <c r="O181" s="25">
        <f>STDEV(Calculations!P182:Y182)</f>
        <v>0.25166114784224386</v>
      </c>
    </row>
    <row r="182" spans="1:15">
      <c r="A182" s="128"/>
      <c r="B182" s="9" t="str">
        <f>IF('Gene Table'!D182="","",'Gene Table'!D182)</f>
        <v>NM_000575</v>
      </c>
      <c r="C182" s="5" t="s">
        <v>1829</v>
      </c>
      <c r="D182" s="8">
        <v>26.38</v>
      </c>
      <c r="E182" s="8">
        <v>26.67</v>
      </c>
      <c r="F182" s="8">
        <v>26.62</v>
      </c>
      <c r="G182" s="8"/>
      <c r="H182" s="8"/>
      <c r="I182" s="8"/>
      <c r="J182" s="8"/>
      <c r="K182" s="8"/>
      <c r="L182" s="8"/>
      <c r="M182" s="8"/>
      <c r="N182" s="26">
        <f>AVERAGE(Calculations!P183:Y183)</f>
        <v>26.556666666666668</v>
      </c>
      <c r="O182" s="25">
        <f>STDEV(Calculations!P183:Y183)</f>
        <v>0.15502687938978119</v>
      </c>
    </row>
    <row r="183" spans="1:15">
      <c r="A183" s="128"/>
      <c r="B183" s="9" t="str">
        <f>IF('Gene Table'!D183="","",'Gene Table'!D183)</f>
        <v>HGDC</v>
      </c>
      <c r="C183" s="5" t="s">
        <v>1830</v>
      </c>
      <c r="D183" s="8">
        <v>19.73</v>
      </c>
      <c r="E183" s="8">
        <v>19.760000000000002</v>
      </c>
      <c r="F183" s="8">
        <v>19.899999999999999</v>
      </c>
      <c r="G183" s="8"/>
      <c r="H183" s="8"/>
      <c r="I183" s="8"/>
      <c r="J183" s="8"/>
      <c r="K183" s="8"/>
      <c r="L183" s="8"/>
      <c r="M183" s="8"/>
      <c r="N183" s="26">
        <f>AVERAGE(Calculations!P184:Y184)</f>
        <v>19.796666666666667</v>
      </c>
      <c r="O183" s="25">
        <f>STDEV(Calculations!P184:Y184)</f>
        <v>9.0737717258773373E-2</v>
      </c>
    </row>
    <row r="184" spans="1:15">
      <c r="A184" s="128"/>
      <c r="B184" s="9" t="str">
        <f>IF('Gene Table'!D184="","",'Gene Table'!D184)</f>
        <v>HGDC</v>
      </c>
      <c r="C184" s="5" t="s">
        <v>1831</v>
      </c>
      <c r="D184" s="8">
        <v>28</v>
      </c>
      <c r="E184" s="8">
        <v>27.94</v>
      </c>
      <c r="F184" s="8">
        <v>28.17</v>
      </c>
      <c r="G184" s="8"/>
      <c r="H184" s="8"/>
      <c r="I184" s="8"/>
      <c r="J184" s="8"/>
      <c r="K184" s="8"/>
      <c r="L184" s="8"/>
      <c r="M184" s="8"/>
      <c r="N184" s="26">
        <f>AVERAGE(Calculations!P185:Y185)</f>
        <v>28.036666666666665</v>
      </c>
      <c r="O184" s="25">
        <f>STDEV(Calculations!P185:Y185)</f>
        <v>0.11930353445448898</v>
      </c>
    </row>
    <row r="185" spans="1:15">
      <c r="A185" s="128"/>
      <c r="B185" s="9" t="str">
        <f>IF('Gene Table'!D185="","",'Gene Table'!D185)</f>
        <v>NM_002046</v>
      </c>
      <c r="C185" s="5" t="s">
        <v>1832</v>
      </c>
      <c r="D185" s="8">
        <v>23.02</v>
      </c>
      <c r="E185" s="8">
        <v>23.05</v>
      </c>
      <c r="F185" s="8">
        <v>23.19</v>
      </c>
      <c r="G185" s="8"/>
      <c r="H185" s="8"/>
      <c r="I185" s="8"/>
      <c r="J185" s="8"/>
      <c r="K185" s="8"/>
      <c r="L185" s="8"/>
      <c r="M185" s="8"/>
      <c r="N185" s="26">
        <f>AVERAGE(Calculations!P186:Y186)</f>
        <v>23.08666666666667</v>
      </c>
      <c r="O185" s="25">
        <f>STDEV(Calculations!P186:Y186)</f>
        <v>9.0737717258775399E-2</v>
      </c>
    </row>
    <row r="186" spans="1:15">
      <c r="A186" s="128"/>
      <c r="B186" s="9" t="str">
        <f>IF('Gene Table'!D186="","",'Gene Table'!D186)</f>
        <v>NM_001101</v>
      </c>
      <c r="C186" s="5" t="s">
        <v>1833</v>
      </c>
      <c r="D186" s="8">
        <v>21.06</v>
      </c>
      <c r="E186" s="8">
        <v>21.09</v>
      </c>
      <c r="F186" s="8">
        <v>21.17</v>
      </c>
      <c r="G186" s="8"/>
      <c r="H186" s="8"/>
      <c r="I186" s="8"/>
      <c r="J186" s="8"/>
      <c r="K186" s="8"/>
      <c r="L186" s="8"/>
      <c r="M186" s="8"/>
      <c r="N186" s="26">
        <f>AVERAGE(Calculations!P187:Y187)</f>
        <v>21.106666666666666</v>
      </c>
      <c r="O186" s="25">
        <f>STDEV(Calculations!P187:Y187)</f>
        <v>5.6862407030774761E-2</v>
      </c>
    </row>
    <row r="187" spans="1:15">
      <c r="A187" s="128"/>
      <c r="B187" s="9" t="str">
        <f>IF('Gene Table'!D187="","",'Gene Table'!D187)</f>
        <v>NM_004048</v>
      </c>
      <c r="C187" s="5" t="s">
        <v>1834</v>
      </c>
      <c r="D187" s="8">
        <v>20.260000000000002</v>
      </c>
      <c r="E187" s="8">
        <v>20.329999999999998</v>
      </c>
      <c r="F187" s="8">
        <v>20.45</v>
      </c>
      <c r="G187" s="8"/>
      <c r="H187" s="8"/>
      <c r="I187" s="8"/>
      <c r="J187" s="8"/>
      <c r="K187" s="8"/>
      <c r="L187" s="8"/>
      <c r="M187" s="8"/>
      <c r="N187" s="26">
        <f>AVERAGE(Calculations!P188:Y188)</f>
        <v>20.346666666666668</v>
      </c>
      <c r="O187" s="25">
        <f>STDEV(Calculations!P188:Y188)</f>
        <v>9.6090235369329549E-2</v>
      </c>
    </row>
    <row r="188" spans="1:15">
      <c r="A188" s="128"/>
      <c r="B188" s="9" t="str">
        <f>IF('Gene Table'!D188="","",'Gene Table'!D188)</f>
        <v>NM_012423</v>
      </c>
      <c r="C188" s="5" t="s">
        <v>1835</v>
      </c>
      <c r="D188" s="8">
        <v>32</v>
      </c>
      <c r="E188" s="8">
        <v>35.6</v>
      </c>
      <c r="F188" s="8">
        <v>39</v>
      </c>
      <c r="G188" s="8"/>
      <c r="H188" s="8"/>
      <c r="I188" s="8"/>
      <c r="J188" s="8"/>
      <c r="K188" s="8"/>
      <c r="L188" s="8"/>
      <c r="M188" s="8"/>
      <c r="N188" s="26">
        <f>AVERAGE(Calculations!P189:Y189)</f>
        <v>34</v>
      </c>
      <c r="O188" s="25">
        <f>STDEV(Calculations!P189:Y189)</f>
        <v>1.7320508075688772</v>
      </c>
    </row>
    <row r="189" spans="1:15">
      <c r="A189" s="128"/>
      <c r="B189" s="9" t="str">
        <f>IF('Gene Table'!D189="","",'Gene Table'!D189)</f>
        <v>NM_000194</v>
      </c>
      <c r="C189" s="5" t="s">
        <v>1836</v>
      </c>
      <c r="D189" s="8">
        <v>23.13</v>
      </c>
      <c r="E189" s="8">
        <v>23.2</v>
      </c>
      <c r="F189" s="8">
        <v>23.31</v>
      </c>
      <c r="G189" s="8"/>
      <c r="H189" s="8"/>
      <c r="I189" s="8"/>
      <c r="J189" s="8"/>
      <c r="K189" s="8"/>
      <c r="L189" s="8"/>
      <c r="M189" s="8"/>
      <c r="N189" s="26">
        <f>AVERAGE(Calculations!P190:Y190)</f>
        <v>23.213333333333335</v>
      </c>
      <c r="O189" s="25">
        <f>STDEV(Calculations!P190:Y190)</f>
        <v>9.0737717258774497E-2</v>
      </c>
    </row>
    <row r="190" spans="1:15">
      <c r="A190" s="128"/>
      <c r="B190" s="9" t="str">
        <f>IF('Gene Table'!D190="","",'Gene Table'!D190)</f>
        <v>NR_003286</v>
      </c>
      <c r="C190" s="5" t="s">
        <v>1837</v>
      </c>
      <c r="D190" s="8">
        <v>23.19</v>
      </c>
      <c r="E190" s="8">
        <v>23.18</v>
      </c>
      <c r="F190" s="8">
        <v>23.31</v>
      </c>
      <c r="G190" s="8"/>
      <c r="H190" s="8"/>
      <c r="I190" s="8"/>
      <c r="J190" s="8"/>
      <c r="K190" s="8"/>
      <c r="L190" s="8"/>
      <c r="M190" s="8"/>
      <c r="N190" s="26">
        <f>AVERAGE(Calculations!P191:Y191)</f>
        <v>23.22666666666667</v>
      </c>
      <c r="O190" s="25">
        <f>STDEV(Calculations!P191:Y191)</f>
        <v>7.2341781380701381E-2</v>
      </c>
    </row>
    <row r="191" spans="1:15">
      <c r="A191" s="128"/>
      <c r="B191" s="9" t="str">
        <f>IF('Gene Table'!D191="","",'Gene Table'!D191)</f>
        <v>RT</v>
      </c>
      <c r="C191" s="5" t="s">
        <v>1838</v>
      </c>
      <c r="D191" s="8">
        <v>23.23</v>
      </c>
      <c r="E191" s="8">
        <v>23.25</v>
      </c>
      <c r="F191" s="8">
        <v>23.32</v>
      </c>
      <c r="G191" s="8"/>
      <c r="H191" s="8"/>
      <c r="I191" s="8"/>
      <c r="J191" s="8"/>
      <c r="K191" s="8"/>
      <c r="L191" s="8"/>
      <c r="M191" s="8"/>
      <c r="N191" s="26">
        <f>AVERAGE(Calculations!P192:Y192)</f>
        <v>23.266666666666669</v>
      </c>
      <c r="O191" s="25">
        <f>STDEV(Calculations!P192:Y192)</f>
        <v>4.725815626252608E-2</v>
      </c>
    </row>
    <row r="192" spans="1:15">
      <c r="A192" s="128"/>
      <c r="B192" s="9" t="str">
        <f>IF('Gene Table'!D192="","",'Gene Table'!D192)</f>
        <v>RT</v>
      </c>
      <c r="C192" s="5" t="s">
        <v>1839</v>
      </c>
      <c r="D192" s="8">
        <v>20.72</v>
      </c>
      <c r="E192" s="8">
        <v>20.82</v>
      </c>
      <c r="F192" s="8">
        <v>20.95</v>
      </c>
      <c r="G192" s="8"/>
      <c r="H192" s="8"/>
      <c r="I192" s="8"/>
      <c r="J192" s="8"/>
      <c r="K192" s="8"/>
      <c r="L192" s="8"/>
      <c r="M192" s="8"/>
      <c r="N192" s="26">
        <f>AVERAGE(Calculations!P193:Y193)</f>
        <v>20.83</v>
      </c>
      <c r="O192" s="25">
        <f>STDEV(Calculations!P193:Y193)</f>
        <v>0.11532562594670812</v>
      </c>
    </row>
    <row r="193" spans="1:15">
      <c r="A193" s="128"/>
      <c r="B193" s="9" t="str">
        <f>IF('Gene Table'!D193="","",'Gene Table'!D193)</f>
        <v>PCR</v>
      </c>
      <c r="C193" s="5" t="s">
        <v>1840</v>
      </c>
      <c r="D193" s="8">
        <v>20.71</v>
      </c>
      <c r="E193" s="8">
        <v>20.6</v>
      </c>
      <c r="F193" s="8">
        <v>20.8</v>
      </c>
      <c r="G193" s="8"/>
      <c r="H193" s="8"/>
      <c r="I193" s="8"/>
      <c r="J193" s="8"/>
      <c r="K193" s="8"/>
      <c r="L193" s="8"/>
      <c r="M193" s="8"/>
      <c r="N193" s="26">
        <f>AVERAGE(Calculations!P194:Y194)</f>
        <v>20.703333333333333</v>
      </c>
      <c r="O193" s="25">
        <f>STDEV(Calculations!P194:Y194)</f>
        <v>0.10016652800877776</v>
      </c>
    </row>
    <row r="194" spans="1:15">
      <c r="A194" s="128"/>
      <c r="B194" s="9" t="str">
        <f>IF('Gene Table'!D194="","",'Gene Table'!D194)</f>
        <v>PCR</v>
      </c>
      <c r="C194" s="5" t="s">
        <v>1841</v>
      </c>
      <c r="D194" s="8">
        <v>21.01</v>
      </c>
      <c r="E194" s="8">
        <v>20.64</v>
      </c>
      <c r="F194" s="8">
        <v>20.66</v>
      </c>
      <c r="G194" s="8"/>
      <c r="H194" s="8"/>
      <c r="I194" s="8"/>
      <c r="J194" s="8"/>
      <c r="K194" s="8"/>
      <c r="L194" s="8"/>
      <c r="M194" s="8"/>
      <c r="N194" s="26">
        <f>AVERAGE(Calculations!P195:Y195)</f>
        <v>20.77</v>
      </c>
      <c r="O194" s="25">
        <f>STDEV(Calculations!P195:Y195)</f>
        <v>0.20808652046668247</v>
      </c>
    </row>
  </sheetData>
  <mergeCells count="11">
    <mergeCell ref="A1:A2"/>
    <mergeCell ref="A3:A98"/>
    <mergeCell ref="A99:A194"/>
    <mergeCell ref="AC1:AC2"/>
    <mergeCell ref="Q1:Q2"/>
    <mergeCell ref="Q7:AC7"/>
    <mergeCell ref="B1:B2"/>
    <mergeCell ref="C1:C2"/>
    <mergeCell ref="R1:AA1"/>
    <mergeCell ref="D1:O1"/>
    <mergeCell ref="AB1:AB2"/>
  </mergeCells>
  <phoneticPr fontId="5" type="noConversion"/>
  <conditionalFormatting sqref="D3:M194">
    <cfRule type="cellIs" dxfId="13" priority="1" stopIfTrue="1" operator="greaterThanOrEqual">
      <formula>35</formula>
    </cfRule>
    <cfRule type="cellIs" dxfId="12" priority="2" stopIfTrue="1" operator="equal">
      <formula>0</formula>
    </cfRule>
  </conditionalFormatting>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Y131"/>
  <sheetViews>
    <sheetView zoomScale="106" workbookViewId="0">
      <selection activeCell="C3" sqref="C3"/>
    </sheetView>
  </sheetViews>
  <sheetFormatPr defaultRowHeight="15" customHeight="1"/>
  <cols>
    <col min="1" max="1" width="9.28515625" customWidth="1"/>
    <col min="2" max="2" width="15.7109375" customWidth="1"/>
    <col min="3" max="13" width="5.7109375" customWidth="1"/>
    <col min="14" max="14" width="15.7109375" customWidth="1"/>
    <col min="15" max="25" width="5.7109375" customWidth="1"/>
  </cols>
  <sheetData>
    <row r="1" spans="1:25" ht="15" customHeight="1">
      <c r="A1" s="129" t="s">
        <v>1878</v>
      </c>
      <c r="B1" s="130" t="s">
        <v>353</v>
      </c>
      <c r="C1" s="129" t="s">
        <v>1741</v>
      </c>
      <c r="D1" s="134" t="str">
        <f>Results!D2</f>
        <v>Test Sample</v>
      </c>
      <c r="E1" s="135"/>
      <c r="F1" s="135"/>
      <c r="G1" s="135"/>
      <c r="H1" s="135"/>
      <c r="I1" s="135"/>
      <c r="J1" s="135"/>
      <c r="K1" s="135"/>
      <c r="L1" s="135"/>
      <c r="M1" s="136"/>
      <c r="N1" s="130" t="s">
        <v>353</v>
      </c>
      <c r="O1" s="129" t="s">
        <v>1741</v>
      </c>
      <c r="P1" s="132" t="str">
        <f>Results!E2</f>
        <v>Control Sample</v>
      </c>
      <c r="Q1" s="132"/>
      <c r="R1" s="132"/>
      <c r="S1" s="132"/>
      <c r="T1" s="132"/>
      <c r="U1" s="132"/>
      <c r="V1" s="132"/>
      <c r="W1" s="132"/>
      <c r="X1" s="132"/>
      <c r="Y1" s="132"/>
    </row>
    <row r="2" spans="1:25" ht="15" customHeight="1" thickBot="1">
      <c r="A2" s="129"/>
      <c r="B2" s="141"/>
      <c r="C2" s="137"/>
      <c r="D2" s="21" t="s">
        <v>1855</v>
      </c>
      <c r="E2" s="21" t="s">
        <v>1856</v>
      </c>
      <c r="F2" s="21" t="s">
        <v>1857</v>
      </c>
      <c r="G2" s="21" t="s">
        <v>1858</v>
      </c>
      <c r="H2" s="21" t="s">
        <v>1859</v>
      </c>
      <c r="I2" s="21" t="s">
        <v>1860</v>
      </c>
      <c r="J2" s="21" t="s">
        <v>1861</v>
      </c>
      <c r="K2" s="21" t="s">
        <v>1862</v>
      </c>
      <c r="L2" s="21" t="s">
        <v>1863</v>
      </c>
      <c r="M2" s="21" t="s">
        <v>1864</v>
      </c>
      <c r="N2" s="141"/>
      <c r="O2" s="137"/>
      <c r="P2" s="21" t="s">
        <v>1855</v>
      </c>
      <c r="Q2" s="21" t="s">
        <v>1856</v>
      </c>
      <c r="R2" s="21" t="s">
        <v>1857</v>
      </c>
      <c r="S2" s="21" t="s">
        <v>1858</v>
      </c>
      <c r="T2" s="21" t="s">
        <v>1859</v>
      </c>
      <c r="U2" s="21" t="s">
        <v>1860</v>
      </c>
      <c r="V2" s="21" t="s">
        <v>1861</v>
      </c>
      <c r="W2" s="21" t="s">
        <v>1862</v>
      </c>
      <c r="X2" s="21" t="s">
        <v>1863</v>
      </c>
      <c r="Y2" s="21" t="s">
        <v>1864</v>
      </c>
    </row>
    <row r="3" spans="1:25" ht="15" customHeight="1">
      <c r="A3" s="142" t="s">
        <v>330</v>
      </c>
      <c r="B3" s="99" t="str">
        <f>IF(C3="", "",VLOOKUP(C3,'Gene Table'!B$3:D$98,2,FALSE))</f>
        <v>HQP006940</v>
      </c>
      <c r="C3" s="87" t="s">
        <v>1832</v>
      </c>
      <c r="D3" s="64">
        <f>IF(C3="","",IF(VLOOKUP($C3,'Test Sample Data'!$C$3:$M$98,2,FALSE)=0,"",VLOOKUP($C3,'Test Sample Data'!$C$3:$M$98,2,FALSE)))</f>
        <v>20.54</v>
      </c>
      <c r="E3" s="64">
        <f>IF(C3="","",IF(VLOOKUP($C3,'Test Sample Data'!$C$3:$M$98,3,FALSE)=0,"",VLOOKUP($C3,'Test Sample Data'!$C$3:$M$98,3,FALSE)))</f>
        <v>20.64</v>
      </c>
      <c r="F3" s="64">
        <f>IF(C3="","",IF(VLOOKUP($C3,'Test Sample Data'!$C$3:$M$98,4,FALSE)=0,"",VLOOKUP($C3,'Test Sample Data'!$C$3:$M$98,4,FALSE)))</f>
        <v>20.65</v>
      </c>
      <c r="G3" s="64" t="str">
        <f>IF(C3="","",IF(VLOOKUP($C3,'Test Sample Data'!$C$3:$M$98,5,FALSE)=0,"",VLOOKUP($C3,'Test Sample Data'!$C$3:$M$98,5,FALSE)))</f>
        <v/>
      </c>
      <c r="H3" s="64" t="str">
        <f>IF(C3="","",IF(VLOOKUP($C3,'Test Sample Data'!$C$3:$M$98,6,FALSE)=0,"",VLOOKUP($C3,'Test Sample Data'!$C$3:$M$98,6,FALSE)))</f>
        <v/>
      </c>
      <c r="I3" s="64" t="str">
        <f>IF(C3="","",IF(VLOOKUP($C3,'Test Sample Data'!$C$3:$M$98,7,FALSE)=0,"",VLOOKUP($C3,'Test Sample Data'!$C$3:$M$98,7,FALSE)))</f>
        <v/>
      </c>
      <c r="J3" s="64" t="str">
        <f>IF(C3="","",IF(VLOOKUP($C3,'Test Sample Data'!$C$3:$M$98,8,FALSE)=0,"",VLOOKUP($C3,'Test Sample Data'!$C$3:$M$98,8,FALSE)))</f>
        <v/>
      </c>
      <c r="K3" s="64" t="str">
        <f>IF(C3="","",IF(VLOOKUP($C3,'Test Sample Data'!$C$3:$M$98,9,FALSE)=0,"",VLOOKUP($C3,'Test Sample Data'!$C$3:$M$98,9,FALSE)))</f>
        <v/>
      </c>
      <c r="L3" s="64" t="str">
        <f>IF(C3="","",IF(VLOOKUP($C3,'Test Sample Data'!$C$3:$M$98,10,FALSE)=0,"",VLOOKUP($C3,'Test Sample Data'!$C$3:$M$98,10,FALSE)))</f>
        <v/>
      </c>
      <c r="M3" s="64" t="str">
        <f>IF(C3="","",IF(VLOOKUP($C3,'Test Sample Data'!$C$3:$M$98,11,FALSE)=0,"",VLOOKUP($C3,'Test Sample Data'!$C$3:$M$98,11,FALSE)))</f>
        <v/>
      </c>
      <c r="N3" s="100" t="str">
        <f>IF(B3=0,"",B3)</f>
        <v>HQP006940</v>
      </c>
      <c r="O3" s="83" t="str">
        <f>IF('Choose Housekeeping Genes'!C3=0,"",'Choose Housekeeping Genes'!C3)</f>
        <v>H03</v>
      </c>
      <c r="P3" s="64">
        <f>IF(C3="","",IF(VLOOKUP($C3,'Control Sample Data'!$C$3:$M$98,2,FALSE)=0,"",VLOOKUP($C3,'Control Sample Data'!$C$3:$M$98,2,FALSE)))</f>
        <v>23.02</v>
      </c>
      <c r="Q3" s="64">
        <f>IF(C3="","",IF(VLOOKUP($C3,'Control Sample Data'!$C$3:$M$98,3,FALSE)=0,"",VLOOKUP($C3,'Control Sample Data'!$C$3:$M$98,3,FALSE)))</f>
        <v>23.05</v>
      </c>
      <c r="R3" s="64">
        <f>IF(C3="","",IF(VLOOKUP($C3,'Control Sample Data'!$C$3:$M$98,4,FALSE)=0,"",VLOOKUP($C3,'Control Sample Data'!$C$3:$M$98,4,FALSE)))</f>
        <v>23.19</v>
      </c>
      <c r="S3" s="64" t="str">
        <f>IF(C3="","",IF(VLOOKUP($C3,'Control Sample Data'!$C$3:$M$98,5,FALSE)=0,"",VLOOKUP($C3,'Control Sample Data'!$C$3:$M$98,5,FALSE)))</f>
        <v/>
      </c>
      <c r="T3" s="64" t="str">
        <f>IF(C3="","",IF(VLOOKUP($C3,'Control Sample Data'!$C$3:$M$98,6,FALSE)=0,"",VLOOKUP($C3,'Control Sample Data'!$C$3:$M$98,6,FALSE)))</f>
        <v/>
      </c>
      <c r="U3" s="64" t="str">
        <f>IF(C3="","",IF(VLOOKUP($C3,'Control Sample Data'!$C$3:$M$98,7,FALSE)=0,"",VLOOKUP($C3,'Control Sample Data'!$C$3:$M$98,7,FALSE)))</f>
        <v/>
      </c>
      <c r="V3" s="64" t="str">
        <f>IF(C3="","",IF(VLOOKUP($C3,'Control Sample Data'!$C$3:$M$98,8,FALSE)=0,"",VLOOKUP($C3,'Control Sample Data'!$C$3:$M$98,8,FALSE)))</f>
        <v/>
      </c>
      <c r="W3" s="64" t="str">
        <f>IF(C3="","",IF(VLOOKUP($C3,'Control Sample Data'!$C$3:$M$98,9,FALSE)=0,"",VLOOKUP($C3,'Control Sample Data'!$C$3:$M$98,9,FALSE)))</f>
        <v/>
      </c>
      <c r="X3" s="64" t="str">
        <f>IF(C3="","",IF(VLOOKUP($C3,'Control Sample Data'!$C$3:$M$98,10,FALSE)=0,"",VLOOKUP($C3,'Control Sample Data'!$C$3:$M$98,10,FALSE)))</f>
        <v/>
      </c>
      <c r="Y3" s="64" t="str">
        <f>IF(C3="","",IF(VLOOKUP($C3,'Control Sample Data'!$C$3:$M$98,11,FALSE)=0,"",VLOOKUP($C3,'Control Sample Data'!$C$3:$M$98,11,FALSE)))</f>
        <v/>
      </c>
    </row>
    <row r="4" spans="1:25" ht="15" customHeight="1">
      <c r="A4" s="142"/>
      <c r="B4" s="99" t="str">
        <f>IF(C4="", "",VLOOKUP(C4,'Gene Table'!B$3:D$98,2,FALSE))</f>
        <v>HQP016381</v>
      </c>
      <c r="C4" s="87" t="s">
        <v>1833</v>
      </c>
      <c r="D4" s="64">
        <f>IF(C4="","",IF(VLOOKUP($C4,'Test Sample Data'!$C$3:$M$98,2,FALSE)=0,"",VLOOKUP($C4,'Test Sample Data'!$C$3:$M$98,2,FALSE)))</f>
        <v>17.989999999999998</v>
      </c>
      <c r="E4" s="64">
        <f>IF(C4="","",IF(VLOOKUP($C4,'Test Sample Data'!$C$3:$M$98,3,FALSE)=0,"",VLOOKUP($C4,'Test Sample Data'!$C$3:$M$98,3,FALSE)))</f>
        <v>18.07</v>
      </c>
      <c r="F4" s="64">
        <f>IF(C4="","",IF(VLOOKUP($C4,'Test Sample Data'!$C$3:$M$98,4,FALSE)=0,"",VLOOKUP($C4,'Test Sample Data'!$C$3:$M$98,4,FALSE)))</f>
        <v>18.05</v>
      </c>
      <c r="G4" s="64" t="str">
        <f>IF(C4="","",IF(VLOOKUP($C4,'Test Sample Data'!$C$3:$M$98,5,FALSE)=0,"",VLOOKUP($C4,'Test Sample Data'!$C$3:$M$98,5,FALSE)))</f>
        <v/>
      </c>
      <c r="H4" s="64" t="str">
        <f>IF(C4="","",IF(VLOOKUP($C4,'Test Sample Data'!$C$3:$M$98,6,FALSE)=0,"",VLOOKUP($C4,'Test Sample Data'!$C$3:$M$98,6,FALSE)))</f>
        <v/>
      </c>
      <c r="I4" s="64" t="str">
        <f>IF(C4="","",IF(VLOOKUP($C4,'Test Sample Data'!$C$3:$M$98,7,FALSE)=0,"",VLOOKUP($C4,'Test Sample Data'!$C$3:$M$98,7,FALSE)))</f>
        <v/>
      </c>
      <c r="J4" s="64" t="str">
        <f>IF(C4="","",IF(VLOOKUP($C4,'Test Sample Data'!$C$3:$M$98,8,FALSE)=0,"",VLOOKUP($C4,'Test Sample Data'!$C$3:$M$98,8,FALSE)))</f>
        <v/>
      </c>
      <c r="K4" s="64" t="str">
        <f>IF(C4="","",IF(VLOOKUP($C4,'Test Sample Data'!$C$3:$M$98,9,FALSE)=0,"",VLOOKUP($C4,'Test Sample Data'!$C$3:$M$98,9,FALSE)))</f>
        <v/>
      </c>
      <c r="L4" s="64" t="str">
        <f>IF(C4="","",IF(VLOOKUP($C4,'Test Sample Data'!$C$3:$M$98,10,FALSE)=0,"",VLOOKUP($C4,'Test Sample Data'!$C$3:$M$98,10,FALSE)))</f>
        <v/>
      </c>
      <c r="M4" s="64" t="str">
        <f>IF(C4="","",IF(VLOOKUP($C4,'Test Sample Data'!$C$3:$M$98,11,FALSE)=0,"",VLOOKUP($C4,'Test Sample Data'!$C$3:$M$98,11,FALSE)))</f>
        <v/>
      </c>
      <c r="N4" s="93" t="str">
        <f t="shared" ref="N4:N22" si="0">IF(B4=0,"",B4)</f>
        <v>HQP016381</v>
      </c>
      <c r="O4" s="81" t="str">
        <f>IF('Choose Housekeeping Genes'!C4=0,"",'Choose Housekeeping Genes'!C4)</f>
        <v>H04</v>
      </c>
      <c r="P4" s="64">
        <f>IF(C4="","",IF(VLOOKUP($C4,'Control Sample Data'!$C$3:$M$98,2,FALSE)=0,"",VLOOKUP($C4,'Control Sample Data'!$C$3:$M$98,2,FALSE)))</f>
        <v>21.06</v>
      </c>
      <c r="Q4" s="64">
        <f>IF(C4="","",IF(VLOOKUP($C4,'Control Sample Data'!$C$3:$M$98,3,FALSE)=0,"",VLOOKUP($C4,'Control Sample Data'!$C$3:$M$98,3,FALSE)))</f>
        <v>21.09</v>
      </c>
      <c r="R4" s="64">
        <f>IF(C4="","",IF(VLOOKUP($C4,'Control Sample Data'!$C$3:$M$98,4,FALSE)=0,"",VLOOKUP($C4,'Control Sample Data'!$C$3:$M$98,4,FALSE)))</f>
        <v>21.17</v>
      </c>
      <c r="S4" s="64" t="str">
        <f>IF(C4="","",IF(VLOOKUP($C4,'Control Sample Data'!$C$3:$M$98,5,FALSE)=0,"",VLOOKUP($C4,'Control Sample Data'!$C$3:$M$98,5,FALSE)))</f>
        <v/>
      </c>
      <c r="T4" s="64" t="str">
        <f>IF(C4="","",IF(VLOOKUP($C4,'Control Sample Data'!$C$3:$M$98,6,FALSE)=0,"",VLOOKUP($C4,'Control Sample Data'!$C$3:$M$98,6,FALSE)))</f>
        <v/>
      </c>
      <c r="U4" s="64" t="str">
        <f>IF(C4="","",IF(VLOOKUP($C4,'Control Sample Data'!$C$3:$M$98,7,FALSE)=0,"",VLOOKUP($C4,'Control Sample Data'!$C$3:$M$98,7,FALSE)))</f>
        <v/>
      </c>
      <c r="V4" s="64" t="str">
        <f>IF(C4="","",IF(VLOOKUP($C4,'Control Sample Data'!$C$3:$M$98,8,FALSE)=0,"",VLOOKUP($C4,'Control Sample Data'!$C$3:$M$98,8,FALSE)))</f>
        <v/>
      </c>
      <c r="W4" s="64" t="str">
        <f>IF(C4="","",IF(VLOOKUP($C4,'Control Sample Data'!$C$3:$M$98,9,FALSE)=0,"",VLOOKUP($C4,'Control Sample Data'!$C$3:$M$98,9,FALSE)))</f>
        <v/>
      </c>
      <c r="X4" s="64" t="str">
        <f>IF(C4="","",IF(VLOOKUP($C4,'Control Sample Data'!$C$3:$M$98,10,FALSE)=0,"",VLOOKUP($C4,'Control Sample Data'!$C$3:$M$98,10,FALSE)))</f>
        <v/>
      </c>
      <c r="Y4" s="64" t="str">
        <f>IF(C4="","",IF(VLOOKUP($C4,'Control Sample Data'!$C$3:$M$98,11,FALSE)=0,"",VLOOKUP($C4,'Control Sample Data'!$C$3:$M$98,11,FALSE)))</f>
        <v/>
      </c>
    </row>
    <row r="5" spans="1:25" ht="15" customHeight="1">
      <c r="A5" s="142"/>
      <c r="B5" s="99" t="str">
        <f>IF(C5="", "",VLOOKUP(C5,'Gene Table'!B$3:D$98,2,FALSE))</f>
        <v>HQP015171</v>
      </c>
      <c r="C5" s="87" t="s">
        <v>1834</v>
      </c>
      <c r="D5" s="64">
        <f>IF(C5="","",IF(VLOOKUP($C5,'Test Sample Data'!$C$3:$M$98,2,FALSE)=0,"",VLOOKUP($C5,'Test Sample Data'!$C$3:$M$98,2,FALSE)))</f>
        <v>18.39</v>
      </c>
      <c r="E5" s="64">
        <f>IF(C5="","",IF(VLOOKUP($C5,'Test Sample Data'!$C$3:$M$98,3,FALSE)=0,"",VLOOKUP($C5,'Test Sample Data'!$C$3:$M$98,3,FALSE)))</f>
        <v>18.41</v>
      </c>
      <c r="F5" s="64">
        <f>IF(C5="","",IF(VLOOKUP($C5,'Test Sample Data'!$C$3:$M$98,4,FALSE)=0,"",VLOOKUP($C5,'Test Sample Data'!$C$3:$M$98,4,FALSE)))</f>
        <v>18.440000000000001</v>
      </c>
      <c r="G5" s="64" t="str">
        <f>IF(C5="","",IF(VLOOKUP($C5,'Test Sample Data'!$C$3:$M$98,5,FALSE)=0,"",VLOOKUP($C5,'Test Sample Data'!$C$3:$M$98,5,FALSE)))</f>
        <v/>
      </c>
      <c r="H5" s="64" t="str">
        <f>IF(C5="","",IF(VLOOKUP($C5,'Test Sample Data'!$C$3:$M$98,6,FALSE)=0,"",VLOOKUP($C5,'Test Sample Data'!$C$3:$M$98,6,FALSE)))</f>
        <v/>
      </c>
      <c r="I5" s="64" t="str">
        <f>IF(C5="","",IF(VLOOKUP($C5,'Test Sample Data'!$C$3:$M$98,7,FALSE)=0,"",VLOOKUP($C5,'Test Sample Data'!$C$3:$M$98,7,FALSE)))</f>
        <v/>
      </c>
      <c r="J5" s="64" t="str">
        <f>IF(C5="","",IF(VLOOKUP($C5,'Test Sample Data'!$C$3:$M$98,8,FALSE)=0,"",VLOOKUP($C5,'Test Sample Data'!$C$3:$M$98,8,FALSE)))</f>
        <v/>
      </c>
      <c r="K5" s="64" t="str">
        <f>IF(C5="","",IF(VLOOKUP($C5,'Test Sample Data'!$C$3:$M$98,9,FALSE)=0,"",VLOOKUP($C5,'Test Sample Data'!$C$3:$M$98,9,FALSE)))</f>
        <v/>
      </c>
      <c r="L5" s="64" t="str">
        <f>IF(C5="","",IF(VLOOKUP($C5,'Test Sample Data'!$C$3:$M$98,10,FALSE)=0,"",VLOOKUP($C5,'Test Sample Data'!$C$3:$M$98,10,FALSE)))</f>
        <v/>
      </c>
      <c r="M5" s="64" t="str">
        <f>IF(C5="","",IF(VLOOKUP($C5,'Test Sample Data'!$C$3:$M$98,11,FALSE)=0,"",VLOOKUP($C5,'Test Sample Data'!$C$3:$M$98,11,FALSE)))</f>
        <v/>
      </c>
      <c r="N5" s="93" t="str">
        <f t="shared" si="0"/>
        <v>HQP015171</v>
      </c>
      <c r="O5" s="81" t="str">
        <f>IF('Choose Housekeeping Genes'!C5=0,"",'Choose Housekeeping Genes'!C5)</f>
        <v>H05</v>
      </c>
      <c r="P5" s="64">
        <f>IF(C5="","",IF(VLOOKUP($C5,'Control Sample Data'!$C$3:$M$98,2,FALSE)=0,"",VLOOKUP($C5,'Control Sample Data'!$C$3:$M$98,2,FALSE)))</f>
        <v>20.260000000000002</v>
      </c>
      <c r="Q5" s="64">
        <f>IF(C5="","",IF(VLOOKUP($C5,'Control Sample Data'!$C$3:$M$98,3,FALSE)=0,"",VLOOKUP($C5,'Control Sample Data'!$C$3:$M$98,3,FALSE)))</f>
        <v>20.329999999999998</v>
      </c>
      <c r="R5" s="64">
        <f>IF(C5="","",IF(VLOOKUP($C5,'Control Sample Data'!$C$3:$M$98,4,FALSE)=0,"",VLOOKUP($C5,'Control Sample Data'!$C$3:$M$98,4,FALSE)))</f>
        <v>20.45</v>
      </c>
      <c r="S5" s="64" t="str">
        <f>IF(C5="","",IF(VLOOKUP($C5,'Control Sample Data'!$C$3:$M$98,5,FALSE)=0,"",VLOOKUP($C5,'Control Sample Data'!$C$3:$M$98,5,FALSE)))</f>
        <v/>
      </c>
      <c r="T5" s="64" t="str">
        <f>IF(C5="","",IF(VLOOKUP($C5,'Control Sample Data'!$C$3:$M$98,6,FALSE)=0,"",VLOOKUP($C5,'Control Sample Data'!$C$3:$M$98,6,FALSE)))</f>
        <v/>
      </c>
      <c r="U5" s="64" t="str">
        <f>IF(C5="","",IF(VLOOKUP($C5,'Control Sample Data'!$C$3:$M$98,7,FALSE)=0,"",VLOOKUP($C5,'Control Sample Data'!$C$3:$M$98,7,FALSE)))</f>
        <v/>
      </c>
      <c r="V5" s="64" t="str">
        <f>IF(C5="","",IF(VLOOKUP($C5,'Control Sample Data'!$C$3:$M$98,8,FALSE)=0,"",VLOOKUP($C5,'Control Sample Data'!$C$3:$M$98,8,FALSE)))</f>
        <v/>
      </c>
      <c r="W5" s="64" t="str">
        <f>IF(C5="","",IF(VLOOKUP($C5,'Control Sample Data'!$C$3:$M$98,9,FALSE)=0,"",VLOOKUP($C5,'Control Sample Data'!$C$3:$M$98,9,FALSE)))</f>
        <v/>
      </c>
      <c r="X5" s="64" t="str">
        <f>IF(C5="","",IF(VLOOKUP($C5,'Control Sample Data'!$C$3:$M$98,10,FALSE)=0,"",VLOOKUP($C5,'Control Sample Data'!$C$3:$M$98,10,FALSE)))</f>
        <v/>
      </c>
      <c r="Y5" s="64" t="str">
        <f>IF(C5="","",IF(VLOOKUP($C5,'Control Sample Data'!$C$3:$M$98,11,FALSE)=0,"",VLOOKUP($C5,'Control Sample Data'!$C$3:$M$98,11,FALSE)))</f>
        <v/>
      </c>
    </row>
    <row r="6" spans="1:25" ht="15" customHeight="1">
      <c r="A6" s="142"/>
      <c r="B6" s="99" t="str">
        <f>IF(C6="", "",VLOOKUP(C6,'Gene Table'!B$3:D$98,2,FALSE))</f>
        <v>HQP006171</v>
      </c>
      <c r="C6" s="87" t="s">
        <v>1835</v>
      </c>
      <c r="D6" s="64">
        <f>IF(C6="","",IF(VLOOKUP($C6,'Test Sample Data'!$C$3:$M$98,2,FALSE)=0,"",VLOOKUP($C6,'Test Sample Data'!$C$3:$M$98,2,FALSE)))</f>
        <v>37.86</v>
      </c>
      <c r="E6" s="64">
        <f>IF(C6="","",IF(VLOOKUP($C6,'Test Sample Data'!$C$3:$M$98,3,FALSE)=0,"",VLOOKUP($C6,'Test Sample Data'!$C$3:$M$98,3,FALSE)))</f>
        <v>38.020000000000003</v>
      </c>
      <c r="F6" s="64">
        <f>IF(C6="","",IF(VLOOKUP($C6,'Test Sample Data'!$C$3:$M$98,4,FALSE)=0,"",VLOOKUP($C6,'Test Sample Data'!$C$3:$M$98,4,FALSE)))</f>
        <v>37.93</v>
      </c>
      <c r="G6" s="64" t="str">
        <f>IF(C6="","",IF(VLOOKUP($C6,'Test Sample Data'!$C$3:$M$98,5,FALSE)=0,"",VLOOKUP($C6,'Test Sample Data'!$C$3:$M$98,5,FALSE)))</f>
        <v/>
      </c>
      <c r="H6" s="64" t="str">
        <f>IF(C6="","",IF(VLOOKUP($C6,'Test Sample Data'!$C$3:$M$98,6,FALSE)=0,"",VLOOKUP($C6,'Test Sample Data'!$C$3:$M$98,6,FALSE)))</f>
        <v/>
      </c>
      <c r="I6" s="64" t="str">
        <f>IF(C6="","",IF(VLOOKUP($C6,'Test Sample Data'!$C$3:$M$98,7,FALSE)=0,"",VLOOKUP($C6,'Test Sample Data'!$C$3:$M$98,7,FALSE)))</f>
        <v/>
      </c>
      <c r="J6" s="64" t="str">
        <f>IF(C6="","",IF(VLOOKUP($C6,'Test Sample Data'!$C$3:$M$98,8,FALSE)=0,"",VLOOKUP($C6,'Test Sample Data'!$C$3:$M$98,8,FALSE)))</f>
        <v/>
      </c>
      <c r="K6" s="64" t="str">
        <f>IF(C6="","",IF(VLOOKUP($C6,'Test Sample Data'!$C$3:$M$98,9,FALSE)=0,"",VLOOKUP($C6,'Test Sample Data'!$C$3:$M$98,9,FALSE)))</f>
        <v/>
      </c>
      <c r="L6" s="64" t="str">
        <f>IF(C6="","",IF(VLOOKUP($C6,'Test Sample Data'!$C$3:$M$98,10,FALSE)=0,"",VLOOKUP($C6,'Test Sample Data'!$C$3:$M$98,10,FALSE)))</f>
        <v/>
      </c>
      <c r="M6" s="64" t="str">
        <f>IF(C6="","",IF(VLOOKUP($C6,'Test Sample Data'!$C$3:$M$98,11,FALSE)=0,"",VLOOKUP($C6,'Test Sample Data'!$C$3:$M$98,11,FALSE)))</f>
        <v/>
      </c>
      <c r="N6" s="93" t="str">
        <f t="shared" si="0"/>
        <v>HQP006171</v>
      </c>
      <c r="O6" s="81" t="str">
        <f>IF('Choose Housekeeping Genes'!C6=0,"",'Choose Housekeeping Genes'!C6)</f>
        <v>H06</v>
      </c>
      <c r="P6" s="64" t="str">
        <f>IF(C6="","",IF(VLOOKUP($C6,'Control Sample Data'!$C$3:$M$98,2,FALSE)=0,"",VLOOKUP($C6,'Control Sample Data'!$C$3:$M$98,2,FALSE)))</f>
        <v>N/A</v>
      </c>
      <c r="Q6" s="64">
        <f>IF(C6="","",IF(VLOOKUP($C6,'Control Sample Data'!$C$3:$M$98,3,FALSE)=0,"",VLOOKUP($C6,'Control Sample Data'!$C$3:$M$98,3,FALSE)))</f>
        <v>35.6</v>
      </c>
      <c r="R6" s="64">
        <f>IF(C6="","",IF(VLOOKUP($C6,'Control Sample Data'!$C$3:$M$98,4,FALSE)=0,"",VLOOKUP($C6,'Control Sample Data'!$C$3:$M$98,4,FALSE)))</f>
        <v>39</v>
      </c>
      <c r="S6" s="64" t="str">
        <f>IF(C6="","",IF(VLOOKUP($C6,'Control Sample Data'!$C$3:$M$98,5,FALSE)=0,"",VLOOKUP($C6,'Control Sample Data'!$C$3:$M$98,5,FALSE)))</f>
        <v/>
      </c>
      <c r="T6" s="64" t="str">
        <f>IF(C6="","",IF(VLOOKUP($C6,'Control Sample Data'!$C$3:$M$98,6,FALSE)=0,"",VLOOKUP($C6,'Control Sample Data'!$C$3:$M$98,6,FALSE)))</f>
        <v/>
      </c>
      <c r="U6" s="64" t="str">
        <f>IF(C6="","",IF(VLOOKUP($C6,'Control Sample Data'!$C$3:$M$98,7,FALSE)=0,"",VLOOKUP($C6,'Control Sample Data'!$C$3:$M$98,7,FALSE)))</f>
        <v/>
      </c>
      <c r="V6" s="64" t="str">
        <f>IF(C6="","",IF(VLOOKUP($C6,'Control Sample Data'!$C$3:$M$98,8,FALSE)=0,"",VLOOKUP($C6,'Control Sample Data'!$C$3:$M$98,8,FALSE)))</f>
        <v/>
      </c>
      <c r="W6" s="64" t="str">
        <f>IF(C6="","",IF(VLOOKUP($C6,'Control Sample Data'!$C$3:$M$98,9,FALSE)=0,"",VLOOKUP($C6,'Control Sample Data'!$C$3:$M$98,9,FALSE)))</f>
        <v/>
      </c>
      <c r="X6" s="64" t="str">
        <f>IF(C6="","",IF(VLOOKUP($C6,'Control Sample Data'!$C$3:$M$98,10,FALSE)=0,"",VLOOKUP($C6,'Control Sample Data'!$C$3:$M$98,10,FALSE)))</f>
        <v/>
      </c>
      <c r="Y6" s="64" t="str">
        <f>IF(C6="","",IF(VLOOKUP($C6,'Control Sample Data'!$C$3:$M$98,11,FALSE)=0,"",VLOOKUP($C6,'Control Sample Data'!$C$3:$M$98,11,FALSE)))</f>
        <v/>
      </c>
    </row>
    <row r="7" spans="1:25" ht="15" customHeight="1">
      <c r="A7" s="142"/>
      <c r="B7" s="99" t="str">
        <f>IF(C7="", "",VLOOKUP(C7,'Gene Table'!B$3:D$98,2,FALSE))</f>
        <v>HQP009026</v>
      </c>
      <c r="C7" s="87" t="s">
        <v>1836</v>
      </c>
      <c r="D7" s="64">
        <f>IF(C7="","",IF(VLOOKUP($C7,'Test Sample Data'!$C$3:$M$98,2,FALSE)=0,"",VLOOKUP($C7,'Test Sample Data'!$C$3:$M$98,2,FALSE)))</f>
        <v>23.24</v>
      </c>
      <c r="E7" s="64">
        <f>IF(C7="","",IF(VLOOKUP($C7,'Test Sample Data'!$C$3:$M$98,3,FALSE)=0,"",VLOOKUP($C7,'Test Sample Data'!$C$3:$M$98,3,FALSE)))</f>
        <v>23.35</v>
      </c>
      <c r="F7" s="64">
        <f>IF(C7="","",IF(VLOOKUP($C7,'Test Sample Data'!$C$3:$M$98,4,FALSE)=0,"",VLOOKUP($C7,'Test Sample Data'!$C$3:$M$98,4,FALSE)))</f>
        <v>23.42</v>
      </c>
      <c r="G7" s="64" t="str">
        <f>IF(C7="","",IF(VLOOKUP($C7,'Test Sample Data'!$C$3:$M$98,5,FALSE)=0,"",VLOOKUP($C7,'Test Sample Data'!$C$3:$M$98,5,FALSE)))</f>
        <v/>
      </c>
      <c r="H7" s="64" t="str">
        <f>IF(C7="","",IF(VLOOKUP($C7,'Test Sample Data'!$C$3:$M$98,6,FALSE)=0,"",VLOOKUP($C7,'Test Sample Data'!$C$3:$M$98,6,FALSE)))</f>
        <v/>
      </c>
      <c r="I7" s="64" t="str">
        <f>IF(C7="","",IF(VLOOKUP($C7,'Test Sample Data'!$C$3:$M$98,7,FALSE)=0,"",VLOOKUP($C7,'Test Sample Data'!$C$3:$M$98,7,FALSE)))</f>
        <v/>
      </c>
      <c r="J7" s="64" t="str">
        <f>IF(C7="","",IF(VLOOKUP($C7,'Test Sample Data'!$C$3:$M$98,8,FALSE)=0,"",VLOOKUP($C7,'Test Sample Data'!$C$3:$M$98,8,FALSE)))</f>
        <v/>
      </c>
      <c r="K7" s="64" t="str">
        <f>IF(C7="","",IF(VLOOKUP($C7,'Test Sample Data'!$C$3:$M$98,9,FALSE)=0,"",VLOOKUP($C7,'Test Sample Data'!$C$3:$M$98,9,FALSE)))</f>
        <v/>
      </c>
      <c r="L7" s="64" t="str">
        <f>IF(C7="","",IF(VLOOKUP($C7,'Test Sample Data'!$C$3:$M$98,10,FALSE)=0,"",VLOOKUP($C7,'Test Sample Data'!$C$3:$M$98,10,FALSE)))</f>
        <v/>
      </c>
      <c r="M7" s="64" t="str">
        <f>IF(C7="","",IF(VLOOKUP($C7,'Test Sample Data'!$C$3:$M$98,11,FALSE)=0,"",VLOOKUP($C7,'Test Sample Data'!$C$3:$M$98,11,FALSE)))</f>
        <v/>
      </c>
      <c r="N7" s="93" t="str">
        <f t="shared" si="0"/>
        <v>HQP009026</v>
      </c>
      <c r="O7" s="81" t="str">
        <f>IF('Choose Housekeeping Genes'!C7=0,"",'Choose Housekeeping Genes'!C7)</f>
        <v>H07</v>
      </c>
      <c r="P7" s="64">
        <f>IF(C7="","",IF(VLOOKUP($C7,'Control Sample Data'!$C$3:$M$98,2,FALSE)=0,"",VLOOKUP($C7,'Control Sample Data'!$C$3:$M$98,2,FALSE)))</f>
        <v>23.13</v>
      </c>
      <c r="Q7" s="64">
        <f>IF(C7="","",IF(VLOOKUP($C7,'Control Sample Data'!$C$3:$M$98,3,FALSE)=0,"",VLOOKUP($C7,'Control Sample Data'!$C$3:$M$98,3,FALSE)))</f>
        <v>23.2</v>
      </c>
      <c r="R7" s="64">
        <f>IF(C7="","",IF(VLOOKUP($C7,'Control Sample Data'!$C$3:$M$98,4,FALSE)=0,"",VLOOKUP($C7,'Control Sample Data'!$C$3:$M$98,4,FALSE)))</f>
        <v>23.31</v>
      </c>
      <c r="S7" s="64" t="str">
        <f>IF(C7="","",IF(VLOOKUP($C7,'Control Sample Data'!$C$3:$M$98,5,FALSE)=0,"",VLOOKUP($C7,'Control Sample Data'!$C$3:$M$98,5,FALSE)))</f>
        <v/>
      </c>
      <c r="T7" s="64" t="str">
        <f>IF(C7="","",IF(VLOOKUP($C7,'Control Sample Data'!$C$3:$M$98,6,FALSE)=0,"",VLOOKUP($C7,'Control Sample Data'!$C$3:$M$98,6,FALSE)))</f>
        <v/>
      </c>
      <c r="U7" s="64" t="str">
        <f>IF(C7="","",IF(VLOOKUP($C7,'Control Sample Data'!$C$3:$M$98,7,FALSE)=0,"",VLOOKUP($C7,'Control Sample Data'!$C$3:$M$98,7,FALSE)))</f>
        <v/>
      </c>
      <c r="V7" s="64" t="str">
        <f>IF(C7="","",IF(VLOOKUP($C7,'Control Sample Data'!$C$3:$M$98,8,FALSE)=0,"",VLOOKUP($C7,'Control Sample Data'!$C$3:$M$98,8,FALSE)))</f>
        <v/>
      </c>
      <c r="W7" s="64" t="str">
        <f>IF(C7="","",IF(VLOOKUP($C7,'Control Sample Data'!$C$3:$M$98,9,FALSE)=0,"",VLOOKUP($C7,'Control Sample Data'!$C$3:$M$98,9,FALSE)))</f>
        <v/>
      </c>
      <c r="X7" s="64" t="str">
        <f>IF(C7="","",IF(VLOOKUP($C7,'Control Sample Data'!$C$3:$M$98,10,FALSE)=0,"",VLOOKUP($C7,'Control Sample Data'!$C$3:$M$98,10,FALSE)))</f>
        <v/>
      </c>
      <c r="Y7" s="64" t="str">
        <f>IF(C7="","",IF(VLOOKUP($C7,'Control Sample Data'!$C$3:$M$98,11,FALSE)=0,"",VLOOKUP($C7,'Control Sample Data'!$C$3:$M$98,11,FALSE)))</f>
        <v/>
      </c>
    </row>
    <row r="8" spans="1:25" ht="15" customHeight="1">
      <c r="A8" s="142"/>
      <c r="B8" s="99" t="str">
        <f>IF(C8="", "",VLOOKUP(C8,'Gene Table'!B$3:D$98,2,FALSE))</f>
        <v>HQP054253</v>
      </c>
      <c r="C8" s="87" t="s">
        <v>1837</v>
      </c>
      <c r="D8" s="64">
        <f>IF(C8="","",IF(VLOOKUP($C8,'Test Sample Data'!$C$3:$M$98,2,FALSE)=0,"",VLOOKUP($C8,'Test Sample Data'!$C$3:$M$98,2,FALSE)))</f>
        <v>23.2</v>
      </c>
      <c r="E8" s="64">
        <f>IF(C8="","",IF(VLOOKUP($C8,'Test Sample Data'!$C$3:$M$98,3,FALSE)=0,"",VLOOKUP($C8,'Test Sample Data'!$C$3:$M$98,3,FALSE)))</f>
        <v>23.4</v>
      </c>
      <c r="F8" s="64">
        <f>IF(C8="","",IF(VLOOKUP($C8,'Test Sample Data'!$C$3:$M$98,4,FALSE)=0,"",VLOOKUP($C8,'Test Sample Data'!$C$3:$M$98,4,FALSE)))</f>
        <v>23.4</v>
      </c>
      <c r="G8" s="64" t="str">
        <f>IF(C8="","",IF(VLOOKUP($C8,'Test Sample Data'!$C$3:$M$98,5,FALSE)=0,"",VLOOKUP($C8,'Test Sample Data'!$C$3:$M$98,5,FALSE)))</f>
        <v/>
      </c>
      <c r="H8" s="64" t="str">
        <f>IF(C8="","",IF(VLOOKUP($C8,'Test Sample Data'!$C$3:$M$98,6,FALSE)=0,"",VLOOKUP($C8,'Test Sample Data'!$C$3:$M$98,6,FALSE)))</f>
        <v/>
      </c>
      <c r="I8" s="64" t="str">
        <f>IF(C8="","",IF(VLOOKUP($C8,'Test Sample Data'!$C$3:$M$98,7,FALSE)=0,"",VLOOKUP($C8,'Test Sample Data'!$C$3:$M$98,7,FALSE)))</f>
        <v/>
      </c>
      <c r="J8" s="64" t="str">
        <f>IF(C8="","",IF(VLOOKUP($C8,'Test Sample Data'!$C$3:$M$98,8,FALSE)=0,"",VLOOKUP($C8,'Test Sample Data'!$C$3:$M$98,8,FALSE)))</f>
        <v/>
      </c>
      <c r="K8" s="64" t="str">
        <f>IF(C8="","",IF(VLOOKUP($C8,'Test Sample Data'!$C$3:$M$98,9,FALSE)=0,"",VLOOKUP($C8,'Test Sample Data'!$C$3:$M$98,9,FALSE)))</f>
        <v/>
      </c>
      <c r="L8" s="64" t="str">
        <f>IF(C8="","",IF(VLOOKUP($C8,'Test Sample Data'!$C$3:$M$98,10,FALSE)=0,"",VLOOKUP($C8,'Test Sample Data'!$C$3:$M$98,10,FALSE)))</f>
        <v/>
      </c>
      <c r="M8" s="64" t="str">
        <f>IF(C8="","",IF(VLOOKUP($C8,'Test Sample Data'!$C$3:$M$98,11,FALSE)=0,"",VLOOKUP($C8,'Test Sample Data'!$C$3:$M$98,11,FALSE)))</f>
        <v/>
      </c>
      <c r="N8" s="93" t="str">
        <f t="shared" si="0"/>
        <v>HQP054253</v>
      </c>
      <c r="O8" s="81" t="str">
        <f>IF('Choose Housekeeping Genes'!C8=0,"",'Choose Housekeeping Genes'!C8)</f>
        <v>H08</v>
      </c>
      <c r="P8" s="64">
        <f>IF(C8="","",IF(VLOOKUP($C8,'Control Sample Data'!$C$3:$M$98,2,FALSE)=0,"",VLOOKUP($C8,'Control Sample Data'!$C$3:$M$98,2,FALSE)))</f>
        <v>23.19</v>
      </c>
      <c r="Q8" s="64">
        <f>IF(C8="","",IF(VLOOKUP($C8,'Control Sample Data'!$C$3:$M$98,3,FALSE)=0,"",VLOOKUP($C8,'Control Sample Data'!$C$3:$M$98,3,FALSE)))</f>
        <v>23.18</v>
      </c>
      <c r="R8" s="64">
        <f>IF(C8="","",IF(VLOOKUP($C8,'Control Sample Data'!$C$3:$M$98,4,FALSE)=0,"",VLOOKUP($C8,'Control Sample Data'!$C$3:$M$98,4,FALSE)))</f>
        <v>23.31</v>
      </c>
      <c r="S8" s="64" t="str">
        <f>IF(C8="","",IF(VLOOKUP($C8,'Control Sample Data'!$C$3:$M$98,5,FALSE)=0,"",VLOOKUP($C8,'Control Sample Data'!$C$3:$M$98,5,FALSE)))</f>
        <v/>
      </c>
      <c r="T8" s="64" t="str">
        <f>IF(C8="","",IF(VLOOKUP($C8,'Control Sample Data'!$C$3:$M$98,6,FALSE)=0,"",VLOOKUP($C8,'Control Sample Data'!$C$3:$M$98,6,FALSE)))</f>
        <v/>
      </c>
      <c r="U8" s="64" t="str">
        <f>IF(C8="","",IF(VLOOKUP($C8,'Control Sample Data'!$C$3:$M$98,7,FALSE)=0,"",VLOOKUP($C8,'Control Sample Data'!$C$3:$M$98,7,FALSE)))</f>
        <v/>
      </c>
      <c r="V8" s="64" t="str">
        <f>IF(C8="","",IF(VLOOKUP($C8,'Control Sample Data'!$C$3:$M$98,8,FALSE)=0,"",VLOOKUP($C8,'Control Sample Data'!$C$3:$M$98,8,FALSE)))</f>
        <v/>
      </c>
      <c r="W8" s="64" t="str">
        <f>IF(C8="","",IF(VLOOKUP($C8,'Control Sample Data'!$C$3:$M$98,9,FALSE)=0,"",VLOOKUP($C8,'Control Sample Data'!$C$3:$M$98,9,FALSE)))</f>
        <v/>
      </c>
      <c r="X8" s="64" t="str">
        <f>IF(C8="","",IF(VLOOKUP($C8,'Control Sample Data'!$C$3:$M$98,10,FALSE)=0,"",VLOOKUP($C8,'Control Sample Data'!$C$3:$M$98,10,FALSE)))</f>
        <v/>
      </c>
      <c r="Y8" s="64" t="str">
        <f>IF(C8="","",IF(VLOOKUP($C8,'Control Sample Data'!$C$3:$M$98,11,FALSE)=0,"",VLOOKUP($C8,'Control Sample Data'!$C$3:$M$98,11,FALSE)))</f>
        <v/>
      </c>
    </row>
    <row r="9" spans="1:25" ht="15" customHeight="1">
      <c r="A9" s="142"/>
      <c r="B9" s="99" t="str">
        <f>IF(C9="", "",VLOOKUP(C9,'Gene Table'!B$3:D$98,2,FALSE))</f>
        <v/>
      </c>
      <c r="C9" s="87"/>
      <c r="D9" s="64" t="str">
        <f>IF(C9="","",IF(VLOOKUP($C9,'Test Sample Data'!$C$3:$M$98,2,FALSE)=0,"",VLOOKUP($C9,'Test Sample Data'!$C$3:$M$98,2,FALSE)))</f>
        <v/>
      </c>
      <c r="E9" s="64" t="str">
        <f>IF(C9="","",IF(VLOOKUP($C9,'Test Sample Data'!$C$3:$M$98,3,FALSE)=0,"",VLOOKUP($C9,'Test Sample Data'!$C$3:$M$98,3,FALSE)))</f>
        <v/>
      </c>
      <c r="F9" s="64" t="str">
        <f>IF(C9="","",IF(VLOOKUP($C9,'Test Sample Data'!$C$3:$M$98,4,FALSE)=0,"",VLOOKUP($C9,'Test Sample Data'!$C$3:$M$98,4,FALSE)))</f>
        <v/>
      </c>
      <c r="G9" s="64" t="str">
        <f>IF(C9="","",IF(VLOOKUP($C9,'Test Sample Data'!$C$3:$M$98,5,FALSE)=0,"",VLOOKUP($C9,'Test Sample Data'!$C$3:$M$98,5,FALSE)))</f>
        <v/>
      </c>
      <c r="H9" s="64" t="str">
        <f>IF(C9="","",IF(VLOOKUP($C9,'Test Sample Data'!$C$3:$M$98,6,FALSE)=0,"",VLOOKUP($C9,'Test Sample Data'!$C$3:$M$98,6,FALSE)))</f>
        <v/>
      </c>
      <c r="I9" s="64" t="str">
        <f>IF(C9="","",IF(VLOOKUP($C9,'Test Sample Data'!$C$3:$M$98,7,FALSE)=0,"",VLOOKUP($C9,'Test Sample Data'!$C$3:$M$98,7,FALSE)))</f>
        <v/>
      </c>
      <c r="J9" s="64" t="str">
        <f>IF(C9="","",IF(VLOOKUP($C9,'Test Sample Data'!$C$3:$M$98,8,FALSE)=0,"",VLOOKUP($C9,'Test Sample Data'!$C$3:$M$98,8,FALSE)))</f>
        <v/>
      </c>
      <c r="K9" s="64" t="str">
        <f>IF(C9="","",IF(VLOOKUP($C9,'Test Sample Data'!$C$3:$M$98,9,FALSE)=0,"",VLOOKUP($C9,'Test Sample Data'!$C$3:$M$98,9,FALSE)))</f>
        <v/>
      </c>
      <c r="L9" s="64" t="str">
        <f>IF(C9="","",IF(VLOOKUP($C9,'Test Sample Data'!$C$3:$M$98,10,FALSE)=0,"",VLOOKUP($C9,'Test Sample Data'!$C$3:$M$98,10,FALSE)))</f>
        <v/>
      </c>
      <c r="M9" s="64" t="str">
        <f>IF(C9="","",IF(VLOOKUP($C9,'Test Sample Data'!$C$3:$M$98,11,FALSE)=0,"",VLOOKUP($C9,'Test Sample Data'!$C$3:$M$98,11,FALSE)))</f>
        <v/>
      </c>
      <c r="N9" s="93" t="str">
        <f t="shared" si="0"/>
        <v/>
      </c>
      <c r="O9" s="81" t="str">
        <f>IF('Choose Housekeeping Genes'!C9=0,"",'Choose Housekeeping Genes'!C9)</f>
        <v/>
      </c>
      <c r="P9" s="64" t="str">
        <f>IF(C9="","",IF(VLOOKUP($C9,'Control Sample Data'!$C$3:$M$98,2,FALSE)=0,"",VLOOKUP($C9,'Control Sample Data'!$C$3:$M$98,2,FALSE)))</f>
        <v/>
      </c>
      <c r="Q9" s="64" t="str">
        <f>IF(C9="","",IF(VLOOKUP($C9,'Control Sample Data'!$C$3:$M$98,3,FALSE)=0,"",VLOOKUP($C9,'Control Sample Data'!$C$3:$M$98,3,FALSE)))</f>
        <v/>
      </c>
      <c r="R9" s="64" t="str">
        <f>IF(C9="","",IF(VLOOKUP($C9,'Control Sample Data'!$C$3:$M$98,4,FALSE)=0,"",VLOOKUP($C9,'Control Sample Data'!$C$3:$M$98,4,FALSE)))</f>
        <v/>
      </c>
      <c r="S9" s="64" t="str">
        <f>IF(C9="","",IF(VLOOKUP($C9,'Control Sample Data'!$C$3:$M$98,5,FALSE)=0,"",VLOOKUP($C9,'Control Sample Data'!$C$3:$M$98,5,FALSE)))</f>
        <v/>
      </c>
      <c r="T9" s="64" t="str">
        <f>IF(C9="","",IF(VLOOKUP($C9,'Control Sample Data'!$C$3:$M$98,6,FALSE)=0,"",VLOOKUP($C9,'Control Sample Data'!$C$3:$M$98,6,FALSE)))</f>
        <v/>
      </c>
      <c r="U9" s="64" t="str">
        <f>IF(C9="","",IF(VLOOKUP($C9,'Control Sample Data'!$C$3:$M$98,7,FALSE)=0,"",VLOOKUP($C9,'Control Sample Data'!$C$3:$M$98,7,FALSE)))</f>
        <v/>
      </c>
      <c r="V9" s="64" t="str">
        <f>IF(C9="","",IF(VLOOKUP($C9,'Control Sample Data'!$C$3:$M$98,8,FALSE)=0,"",VLOOKUP($C9,'Control Sample Data'!$C$3:$M$98,8,FALSE)))</f>
        <v/>
      </c>
      <c r="W9" s="64" t="str">
        <f>IF(C9="","",IF(VLOOKUP($C9,'Control Sample Data'!$C$3:$M$98,9,FALSE)=0,"",VLOOKUP($C9,'Control Sample Data'!$C$3:$M$98,9,FALSE)))</f>
        <v/>
      </c>
      <c r="X9" s="64" t="str">
        <f>IF(C9="","",IF(VLOOKUP($C9,'Control Sample Data'!$C$3:$M$98,10,FALSE)=0,"",VLOOKUP($C9,'Control Sample Data'!$C$3:$M$98,10,FALSE)))</f>
        <v/>
      </c>
      <c r="Y9" s="64" t="str">
        <f>IF(C9="","",IF(VLOOKUP($C9,'Control Sample Data'!$C$3:$M$98,11,FALSE)=0,"",VLOOKUP($C9,'Control Sample Data'!$C$3:$M$98,11,FALSE)))</f>
        <v/>
      </c>
    </row>
    <row r="10" spans="1:25" ht="15" customHeight="1">
      <c r="A10" s="142"/>
      <c r="B10" s="99" t="str">
        <f>IF(C10="", "",VLOOKUP(C10,'Gene Table'!B$3:D$98,2,FALSE))</f>
        <v/>
      </c>
      <c r="C10" s="87"/>
      <c r="D10" s="64" t="str">
        <f>IF(C10="","",IF(VLOOKUP($C10,'Test Sample Data'!$C$3:$M$98,2,FALSE)=0,"",VLOOKUP($C10,'Test Sample Data'!$C$3:$M$98,2,FALSE)))</f>
        <v/>
      </c>
      <c r="E10" s="64" t="str">
        <f>IF(C10="","",IF(VLOOKUP($C10,'Test Sample Data'!$C$3:$M$98,3,FALSE)=0,"",VLOOKUP($C10,'Test Sample Data'!$C$3:$M$98,3,FALSE)))</f>
        <v/>
      </c>
      <c r="F10" s="64" t="str">
        <f>IF(C10="","",IF(VLOOKUP($C10,'Test Sample Data'!$C$3:$M$98,4,FALSE)=0,"",VLOOKUP($C10,'Test Sample Data'!$C$3:$M$98,4,FALSE)))</f>
        <v/>
      </c>
      <c r="G10" s="64" t="str">
        <f>IF(C10="","",IF(VLOOKUP($C10,'Test Sample Data'!$C$3:$M$98,5,FALSE)=0,"",VLOOKUP($C10,'Test Sample Data'!$C$3:$M$98,5,FALSE)))</f>
        <v/>
      </c>
      <c r="H10" s="64" t="str">
        <f>IF(C10="","",IF(VLOOKUP($C10,'Test Sample Data'!$C$3:$M$98,6,FALSE)=0,"",VLOOKUP($C10,'Test Sample Data'!$C$3:$M$98,6,FALSE)))</f>
        <v/>
      </c>
      <c r="I10" s="64" t="str">
        <f>IF(C10="","",IF(VLOOKUP($C10,'Test Sample Data'!$C$3:$M$98,7,FALSE)=0,"",VLOOKUP($C10,'Test Sample Data'!$C$3:$M$98,7,FALSE)))</f>
        <v/>
      </c>
      <c r="J10" s="64" t="str">
        <f>IF(C10="","",IF(VLOOKUP($C10,'Test Sample Data'!$C$3:$M$98,8,FALSE)=0,"",VLOOKUP($C10,'Test Sample Data'!$C$3:$M$98,8,FALSE)))</f>
        <v/>
      </c>
      <c r="K10" s="64" t="str">
        <f>IF(C10="","",IF(VLOOKUP($C10,'Test Sample Data'!$C$3:$M$98,9,FALSE)=0,"",VLOOKUP($C10,'Test Sample Data'!$C$3:$M$98,9,FALSE)))</f>
        <v/>
      </c>
      <c r="L10" s="64" t="str">
        <f>IF(C10="","",IF(VLOOKUP($C10,'Test Sample Data'!$C$3:$M$98,10,FALSE)=0,"",VLOOKUP($C10,'Test Sample Data'!$C$3:$M$98,10,FALSE)))</f>
        <v/>
      </c>
      <c r="M10" s="64" t="str">
        <f>IF(C10="","",IF(VLOOKUP($C10,'Test Sample Data'!$C$3:$M$98,11,FALSE)=0,"",VLOOKUP($C10,'Test Sample Data'!$C$3:$M$98,11,FALSE)))</f>
        <v/>
      </c>
      <c r="N10" s="93" t="str">
        <f t="shared" si="0"/>
        <v/>
      </c>
      <c r="O10" s="81" t="str">
        <f>IF('Choose Housekeeping Genes'!C10=0,"",'Choose Housekeeping Genes'!C10)</f>
        <v/>
      </c>
      <c r="P10" s="64" t="str">
        <f>IF(C10="","",IF(VLOOKUP($C10,'Control Sample Data'!$C$3:$M$98,2,FALSE)=0,"",VLOOKUP($C10,'Control Sample Data'!$C$3:$M$98,2,FALSE)))</f>
        <v/>
      </c>
      <c r="Q10" s="64" t="str">
        <f>IF(C10="","",IF(VLOOKUP($C10,'Control Sample Data'!$C$3:$M$98,3,FALSE)=0,"",VLOOKUP($C10,'Control Sample Data'!$C$3:$M$98,3,FALSE)))</f>
        <v/>
      </c>
      <c r="R10" s="64" t="str">
        <f>IF(C10="","",IF(VLOOKUP($C10,'Control Sample Data'!$C$3:$M$98,4,FALSE)=0,"",VLOOKUP($C10,'Control Sample Data'!$C$3:$M$98,4,FALSE)))</f>
        <v/>
      </c>
      <c r="S10" s="64" t="str">
        <f>IF(C10="","",IF(VLOOKUP($C10,'Control Sample Data'!$C$3:$M$98,5,FALSE)=0,"",VLOOKUP($C10,'Control Sample Data'!$C$3:$M$98,5,FALSE)))</f>
        <v/>
      </c>
      <c r="T10" s="64" t="str">
        <f>IF(C10="","",IF(VLOOKUP($C10,'Control Sample Data'!$C$3:$M$98,6,FALSE)=0,"",VLOOKUP($C10,'Control Sample Data'!$C$3:$M$98,6,FALSE)))</f>
        <v/>
      </c>
      <c r="U10" s="64" t="str">
        <f>IF(C10="","",IF(VLOOKUP($C10,'Control Sample Data'!$C$3:$M$98,7,FALSE)=0,"",VLOOKUP($C10,'Control Sample Data'!$C$3:$M$98,7,FALSE)))</f>
        <v/>
      </c>
      <c r="V10" s="64" t="str">
        <f>IF(C10="","",IF(VLOOKUP($C10,'Control Sample Data'!$C$3:$M$98,8,FALSE)=0,"",VLOOKUP($C10,'Control Sample Data'!$C$3:$M$98,8,FALSE)))</f>
        <v/>
      </c>
      <c r="W10" s="64" t="str">
        <f>IF(C10="","",IF(VLOOKUP($C10,'Control Sample Data'!$C$3:$M$98,9,FALSE)=0,"",VLOOKUP($C10,'Control Sample Data'!$C$3:$M$98,9,FALSE)))</f>
        <v/>
      </c>
      <c r="X10" s="64" t="str">
        <f>IF(C10="","",IF(VLOOKUP($C10,'Control Sample Data'!$C$3:$M$98,10,FALSE)=0,"",VLOOKUP($C10,'Control Sample Data'!$C$3:$M$98,10,FALSE)))</f>
        <v/>
      </c>
      <c r="Y10" s="64" t="str">
        <f>IF(C10="","",IF(VLOOKUP($C10,'Control Sample Data'!$C$3:$M$98,11,FALSE)=0,"",VLOOKUP($C10,'Control Sample Data'!$C$3:$M$98,11,FALSE)))</f>
        <v/>
      </c>
    </row>
    <row r="11" spans="1:25" ht="15" customHeight="1">
      <c r="A11" s="142"/>
      <c r="B11" s="99" t="str">
        <f>IF(C11="", "",VLOOKUP(C11,'Gene Table'!B$3:D$98,2,FALSE))</f>
        <v/>
      </c>
      <c r="C11" s="87"/>
      <c r="D11" s="64" t="str">
        <f>IF(C11="","",IF(VLOOKUP($C11,'Test Sample Data'!$C$3:$M$98,2,FALSE)=0,"",VLOOKUP($C11,'Test Sample Data'!$C$3:$M$98,2,FALSE)))</f>
        <v/>
      </c>
      <c r="E11" s="64" t="str">
        <f>IF(C11="","",IF(VLOOKUP($C11,'Test Sample Data'!$C$3:$M$98,3,FALSE)=0,"",VLOOKUP($C11,'Test Sample Data'!$C$3:$M$98,3,FALSE)))</f>
        <v/>
      </c>
      <c r="F11" s="64" t="str">
        <f>IF(C11="","",IF(VLOOKUP($C11,'Test Sample Data'!$C$3:$M$98,4,FALSE)=0,"",VLOOKUP($C11,'Test Sample Data'!$C$3:$M$98,4,FALSE)))</f>
        <v/>
      </c>
      <c r="G11" s="64" t="str">
        <f>IF(C11="","",IF(VLOOKUP($C11,'Test Sample Data'!$C$3:$M$98,5,FALSE)=0,"",VLOOKUP($C11,'Test Sample Data'!$C$3:$M$98,5,FALSE)))</f>
        <v/>
      </c>
      <c r="H11" s="64" t="str">
        <f>IF(C11="","",IF(VLOOKUP($C11,'Test Sample Data'!$C$3:$M$98,6,FALSE)=0,"",VLOOKUP($C11,'Test Sample Data'!$C$3:$M$98,6,FALSE)))</f>
        <v/>
      </c>
      <c r="I11" s="64" t="str">
        <f>IF(C11="","",IF(VLOOKUP($C11,'Test Sample Data'!$C$3:$M$98,7,FALSE)=0,"",VLOOKUP($C11,'Test Sample Data'!$C$3:$M$98,7,FALSE)))</f>
        <v/>
      </c>
      <c r="J11" s="64" t="str">
        <f>IF(C11="","",IF(VLOOKUP($C11,'Test Sample Data'!$C$3:$M$98,8,FALSE)=0,"",VLOOKUP($C11,'Test Sample Data'!$C$3:$M$98,8,FALSE)))</f>
        <v/>
      </c>
      <c r="K11" s="64" t="str">
        <f>IF(C11="","",IF(VLOOKUP($C11,'Test Sample Data'!$C$3:$M$98,9,FALSE)=0,"",VLOOKUP($C11,'Test Sample Data'!$C$3:$M$98,9,FALSE)))</f>
        <v/>
      </c>
      <c r="L11" s="64" t="str">
        <f>IF(C11="","",IF(VLOOKUP($C11,'Test Sample Data'!$C$3:$M$98,10,FALSE)=0,"",VLOOKUP($C11,'Test Sample Data'!$C$3:$M$98,10,FALSE)))</f>
        <v/>
      </c>
      <c r="M11" s="64" t="str">
        <f>IF(C11="","",IF(VLOOKUP($C11,'Test Sample Data'!$C$3:$M$98,11,FALSE)=0,"",VLOOKUP($C11,'Test Sample Data'!$C$3:$M$98,11,FALSE)))</f>
        <v/>
      </c>
      <c r="N11" s="93" t="str">
        <f t="shared" si="0"/>
        <v/>
      </c>
      <c r="O11" s="81" t="str">
        <f>IF('Choose Housekeeping Genes'!C11=0,"",'Choose Housekeeping Genes'!C11)</f>
        <v/>
      </c>
      <c r="P11" s="64" t="str">
        <f>IF(C11="","",IF(VLOOKUP($C11,'Control Sample Data'!$C$3:$M$98,2,FALSE)=0,"",VLOOKUP($C11,'Control Sample Data'!$C$3:$M$98,2,FALSE)))</f>
        <v/>
      </c>
      <c r="Q11" s="64" t="str">
        <f>IF(C11="","",IF(VLOOKUP($C11,'Control Sample Data'!$C$3:$M$98,3,FALSE)=0,"",VLOOKUP($C11,'Control Sample Data'!$C$3:$M$98,3,FALSE)))</f>
        <v/>
      </c>
      <c r="R11" s="64" t="str">
        <f>IF(C11="","",IF(VLOOKUP($C11,'Control Sample Data'!$C$3:$M$98,4,FALSE)=0,"",VLOOKUP($C11,'Control Sample Data'!$C$3:$M$98,4,FALSE)))</f>
        <v/>
      </c>
      <c r="S11" s="64" t="str">
        <f>IF(C11="","",IF(VLOOKUP($C11,'Control Sample Data'!$C$3:$M$98,5,FALSE)=0,"",VLOOKUP($C11,'Control Sample Data'!$C$3:$M$98,5,FALSE)))</f>
        <v/>
      </c>
      <c r="T11" s="64" t="str">
        <f>IF(C11="","",IF(VLOOKUP($C11,'Control Sample Data'!$C$3:$M$98,6,FALSE)=0,"",VLOOKUP($C11,'Control Sample Data'!$C$3:$M$98,6,FALSE)))</f>
        <v/>
      </c>
      <c r="U11" s="64" t="str">
        <f>IF(C11="","",IF(VLOOKUP($C11,'Control Sample Data'!$C$3:$M$98,7,FALSE)=0,"",VLOOKUP($C11,'Control Sample Data'!$C$3:$M$98,7,FALSE)))</f>
        <v/>
      </c>
      <c r="V11" s="64" t="str">
        <f>IF(C11="","",IF(VLOOKUP($C11,'Control Sample Data'!$C$3:$M$98,8,FALSE)=0,"",VLOOKUP($C11,'Control Sample Data'!$C$3:$M$98,8,FALSE)))</f>
        <v/>
      </c>
      <c r="W11" s="64" t="str">
        <f>IF(C11="","",IF(VLOOKUP($C11,'Control Sample Data'!$C$3:$M$98,9,FALSE)=0,"",VLOOKUP($C11,'Control Sample Data'!$C$3:$M$98,9,FALSE)))</f>
        <v/>
      </c>
      <c r="X11" s="64" t="str">
        <f>IF(C11="","",IF(VLOOKUP($C11,'Control Sample Data'!$C$3:$M$98,10,FALSE)=0,"",VLOOKUP($C11,'Control Sample Data'!$C$3:$M$98,10,FALSE)))</f>
        <v/>
      </c>
      <c r="Y11" s="64" t="str">
        <f>IF(C11="","",IF(VLOOKUP($C11,'Control Sample Data'!$C$3:$M$98,11,FALSE)=0,"",VLOOKUP($C11,'Control Sample Data'!$C$3:$M$98,11,FALSE)))</f>
        <v/>
      </c>
    </row>
    <row r="12" spans="1:25" ht="15" customHeight="1">
      <c r="A12" s="142"/>
      <c r="B12" s="99" t="str">
        <f>IF(C12="", "",VLOOKUP(C12,'Gene Table'!B$3:D$98,2,FALSE))</f>
        <v/>
      </c>
      <c r="C12" s="87"/>
      <c r="D12" s="64" t="str">
        <f>IF(C12="","",IF(VLOOKUP($C12,'Test Sample Data'!$C$3:$M$98,2,FALSE)=0,"",VLOOKUP($C12,'Test Sample Data'!$C$3:$M$98,2,FALSE)))</f>
        <v/>
      </c>
      <c r="E12" s="64" t="str">
        <f>IF(C12="","",IF(VLOOKUP($C12,'Test Sample Data'!$C$3:$M$98,3,FALSE)=0,"",VLOOKUP($C12,'Test Sample Data'!$C$3:$M$98,3,FALSE)))</f>
        <v/>
      </c>
      <c r="F12" s="64" t="str">
        <f>IF(C12="","",IF(VLOOKUP($C12,'Test Sample Data'!$C$3:$M$98,4,FALSE)=0,"",VLOOKUP($C12,'Test Sample Data'!$C$3:$M$98,4,FALSE)))</f>
        <v/>
      </c>
      <c r="G12" s="64" t="str">
        <f>IF(C12="","",IF(VLOOKUP($C12,'Test Sample Data'!$C$3:$M$98,5,FALSE)=0,"",VLOOKUP($C12,'Test Sample Data'!$C$3:$M$98,5,FALSE)))</f>
        <v/>
      </c>
      <c r="H12" s="64" t="str">
        <f>IF(C12="","",IF(VLOOKUP($C12,'Test Sample Data'!$C$3:$M$98,6,FALSE)=0,"",VLOOKUP($C12,'Test Sample Data'!$C$3:$M$98,6,FALSE)))</f>
        <v/>
      </c>
      <c r="I12" s="64" t="str">
        <f>IF(C12="","",IF(VLOOKUP($C12,'Test Sample Data'!$C$3:$M$98,7,FALSE)=0,"",VLOOKUP($C12,'Test Sample Data'!$C$3:$M$98,7,FALSE)))</f>
        <v/>
      </c>
      <c r="J12" s="64" t="str">
        <f>IF(C12="","",IF(VLOOKUP($C12,'Test Sample Data'!$C$3:$M$98,8,FALSE)=0,"",VLOOKUP($C12,'Test Sample Data'!$C$3:$M$98,8,FALSE)))</f>
        <v/>
      </c>
      <c r="K12" s="64" t="str">
        <f>IF(C12="","",IF(VLOOKUP($C12,'Test Sample Data'!$C$3:$M$98,9,FALSE)=0,"",VLOOKUP($C12,'Test Sample Data'!$C$3:$M$98,9,FALSE)))</f>
        <v/>
      </c>
      <c r="L12" s="64" t="str">
        <f>IF(C12="","",IF(VLOOKUP($C12,'Test Sample Data'!$C$3:$M$98,10,FALSE)=0,"",VLOOKUP($C12,'Test Sample Data'!$C$3:$M$98,10,FALSE)))</f>
        <v/>
      </c>
      <c r="M12" s="64" t="str">
        <f>IF(C12="","",IF(VLOOKUP($C12,'Test Sample Data'!$C$3:$M$98,11,FALSE)=0,"",VLOOKUP($C12,'Test Sample Data'!$C$3:$M$98,11,FALSE)))</f>
        <v/>
      </c>
      <c r="N12" s="93" t="str">
        <f t="shared" si="0"/>
        <v/>
      </c>
      <c r="O12" s="81" t="str">
        <f>IF('Choose Housekeeping Genes'!C12=0,"",'Choose Housekeeping Genes'!C12)</f>
        <v/>
      </c>
      <c r="P12" s="64" t="str">
        <f>IF(C12="","",IF(VLOOKUP($C12,'Control Sample Data'!$C$3:$M$98,2,FALSE)=0,"",VLOOKUP($C12,'Control Sample Data'!$C$3:$M$98,2,FALSE)))</f>
        <v/>
      </c>
      <c r="Q12" s="64" t="str">
        <f>IF(C12="","",IF(VLOOKUP($C12,'Control Sample Data'!$C$3:$M$98,3,FALSE)=0,"",VLOOKUP($C12,'Control Sample Data'!$C$3:$M$98,3,FALSE)))</f>
        <v/>
      </c>
      <c r="R12" s="64" t="str">
        <f>IF(C12="","",IF(VLOOKUP($C12,'Control Sample Data'!$C$3:$M$98,4,FALSE)=0,"",VLOOKUP($C12,'Control Sample Data'!$C$3:$M$98,4,FALSE)))</f>
        <v/>
      </c>
      <c r="S12" s="64" t="str">
        <f>IF(C12="","",IF(VLOOKUP($C12,'Control Sample Data'!$C$3:$M$98,5,FALSE)=0,"",VLOOKUP($C12,'Control Sample Data'!$C$3:$M$98,5,FALSE)))</f>
        <v/>
      </c>
      <c r="T12" s="64" t="str">
        <f>IF(C12="","",IF(VLOOKUP($C12,'Control Sample Data'!$C$3:$M$98,6,FALSE)=0,"",VLOOKUP($C12,'Control Sample Data'!$C$3:$M$98,6,FALSE)))</f>
        <v/>
      </c>
      <c r="U12" s="64" t="str">
        <f>IF(C12="","",IF(VLOOKUP($C12,'Control Sample Data'!$C$3:$M$98,7,FALSE)=0,"",VLOOKUP($C12,'Control Sample Data'!$C$3:$M$98,7,FALSE)))</f>
        <v/>
      </c>
      <c r="V12" s="64" t="str">
        <f>IF(C12="","",IF(VLOOKUP($C12,'Control Sample Data'!$C$3:$M$98,8,FALSE)=0,"",VLOOKUP($C12,'Control Sample Data'!$C$3:$M$98,8,FALSE)))</f>
        <v/>
      </c>
      <c r="W12" s="64" t="str">
        <f>IF(C12="","",IF(VLOOKUP($C12,'Control Sample Data'!$C$3:$M$98,9,FALSE)=0,"",VLOOKUP($C12,'Control Sample Data'!$C$3:$M$98,9,FALSE)))</f>
        <v/>
      </c>
      <c r="X12" s="64" t="str">
        <f>IF(C12="","",IF(VLOOKUP($C12,'Control Sample Data'!$C$3:$M$98,10,FALSE)=0,"",VLOOKUP($C12,'Control Sample Data'!$C$3:$M$98,10,FALSE)))</f>
        <v/>
      </c>
      <c r="Y12" s="64" t="str">
        <f>IF(C12="","",IF(VLOOKUP($C12,'Control Sample Data'!$C$3:$M$98,11,FALSE)=0,"",VLOOKUP($C12,'Control Sample Data'!$C$3:$M$98,11,FALSE)))</f>
        <v/>
      </c>
    </row>
    <row r="13" spans="1:25" ht="15" customHeight="1">
      <c r="A13" s="142"/>
      <c r="B13" s="99" t="str">
        <f>IF(C13="", "",VLOOKUP(C13,'Gene Table'!B$3:D$98,2,FALSE))</f>
        <v/>
      </c>
      <c r="C13" s="87"/>
      <c r="D13" s="64" t="str">
        <f>IF(C13="","",IF(VLOOKUP($C13,'Test Sample Data'!$C$3:$M$98,2,FALSE)=0,"",VLOOKUP($C13,'Test Sample Data'!$C$3:$M$98,2,FALSE)))</f>
        <v/>
      </c>
      <c r="E13" s="64" t="str">
        <f>IF(C13="","",IF(VLOOKUP($C13,'Test Sample Data'!$C$3:$M$98,3,FALSE)=0,"",VLOOKUP($C13,'Test Sample Data'!$C$3:$M$98,3,FALSE)))</f>
        <v/>
      </c>
      <c r="F13" s="64" t="str">
        <f>IF(C13="","",IF(VLOOKUP($C13,'Test Sample Data'!$C$3:$M$98,4,FALSE)=0,"",VLOOKUP($C13,'Test Sample Data'!$C$3:$M$98,4,FALSE)))</f>
        <v/>
      </c>
      <c r="G13" s="64" t="str">
        <f>IF(C13="","",IF(VLOOKUP($C13,'Test Sample Data'!$C$3:$M$98,5,FALSE)=0,"",VLOOKUP($C13,'Test Sample Data'!$C$3:$M$98,5,FALSE)))</f>
        <v/>
      </c>
      <c r="H13" s="64" t="str">
        <f>IF(C13="","",IF(VLOOKUP($C13,'Test Sample Data'!$C$3:$M$98,6,FALSE)=0,"",VLOOKUP($C13,'Test Sample Data'!$C$3:$M$98,6,FALSE)))</f>
        <v/>
      </c>
      <c r="I13" s="64" t="str">
        <f>IF(C13="","",IF(VLOOKUP($C13,'Test Sample Data'!$C$3:$M$98,7,FALSE)=0,"",VLOOKUP($C13,'Test Sample Data'!$C$3:$M$98,7,FALSE)))</f>
        <v/>
      </c>
      <c r="J13" s="64" t="str">
        <f>IF(C13="","",IF(VLOOKUP($C13,'Test Sample Data'!$C$3:$M$98,8,FALSE)=0,"",VLOOKUP($C13,'Test Sample Data'!$C$3:$M$98,8,FALSE)))</f>
        <v/>
      </c>
      <c r="K13" s="64" t="str">
        <f>IF(C13="","",IF(VLOOKUP($C13,'Test Sample Data'!$C$3:$M$98,9,FALSE)=0,"",VLOOKUP($C13,'Test Sample Data'!$C$3:$M$98,9,FALSE)))</f>
        <v/>
      </c>
      <c r="L13" s="64" t="str">
        <f>IF(C13="","",IF(VLOOKUP($C13,'Test Sample Data'!$C$3:$M$98,10,FALSE)=0,"",VLOOKUP($C13,'Test Sample Data'!$C$3:$M$98,10,FALSE)))</f>
        <v/>
      </c>
      <c r="M13" s="64" t="str">
        <f>IF(C13="","",IF(VLOOKUP($C13,'Test Sample Data'!$C$3:$M$98,11,FALSE)=0,"",VLOOKUP($C13,'Test Sample Data'!$C$3:$M$98,11,FALSE)))</f>
        <v/>
      </c>
      <c r="N13" s="93" t="str">
        <f>IF(B13=0,"",B13)</f>
        <v/>
      </c>
      <c r="O13" s="81" t="str">
        <f>IF('Choose Housekeeping Genes'!C13=0,"",'Choose Housekeeping Genes'!C13)</f>
        <v/>
      </c>
      <c r="P13" s="64" t="str">
        <f>IF(C13="","",IF(VLOOKUP($C13,'Control Sample Data'!$C$3:$M$98,2,FALSE)=0,"",VLOOKUP($C13,'Control Sample Data'!$C$3:$M$98,2,FALSE)))</f>
        <v/>
      </c>
      <c r="Q13" s="64" t="str">
        <f>IF(C13="","",IF(VLOOKUP($C13,'Control Sample Data'!$C$3:$M$98,3,FALSE)=0,"",VLOOKUP($C13,'Control Sample Data'!$C$3:$M$98,3,FALSE)))</f>
        <v/>
      </c>
      <c r="R13" s="64" t="str">
        <f>IF(C13="","",IF(VLOOKUP($C13,'Control Sample Data'!$C$3:$M$98,4,FALSE)=0,"",VLOOKUP($C13,'Control Sample Data'!$C$3:$M$98,4,FALSE)))</f>
        <v/>
      </c>
      <c r="S13" s="64" t="str">
        <f>IF(C13="","",IF(VLOOKUP($C13,'Control Sample Data'!$C$3:$M$98,5,FALSE)=0,"",VLOOKUP($C13,'Control Sample Data'!$C$3:$M$98,5,FALSE)))</f>
        <v/>
      </c>
      <c r="T13" s="64" t="str">
        <f>IF(C13="","",IF(VLOOKUP($C13,'Control Sample Data'!$C$3:$M$98,6,FALSE)=0,"",VLOOKUP($C13,'Control Sample Data'!$C$3:$M$98,6,FALSE)))</f>
        <v/>
      </c>
      <c r="U13" s="64" t="str">
        <f>IF(C13="","",IF(VLOOKUP($C13,'Control Sample Data'!$C$3:$M$98,7,FALSE)=0,"",VLOOKUP($C13,'Control Sample Data'!$C$3:$M$98,7,FALSE)))</f>
        <v/>
      </c>
      <c r="V13" s="64" t="str">
        <f>IF(C13="","",IF(VLOOKUP($C13,'Control Sample Data'!$C$3:$M$98,8,FALSE)=0,"",VLOOKUP($C13,'Control Sample Data'!$C$3:$M$98,8,FALSE)))</f>
        <v/>
      </c>
      <c r="W13" s="64" t="str">
        <f>IF(C13="","",IF(VLOOKUP($C13,'Control Sample Data'!$C$3:$M$98,9,FALSE)=0,"",VLOOKUP($C13,'Control Sample Data'!$C$3:$M$98,9,FALSE)))</f>
        <v/>
      </c>
      <c r="X13" s="64" t="str">
        <f>IF(C13="","",IF(VLOOKUP($C13,'Control Sample Data'!$C$3:$M$98,10,FALSE)=0,"",VLOOKUP($C13,'Control Sample Data'!$C$3:$M$98,10,FALSE)))</f>
        <v/>
      </c>
      <c r="Y13" s="64" t="str">
        <f>IF(C13="","",IF(VLOOKUP($C13,'Control Sample Data'!$C$3:$M$98,11,FALSE)=0,"",VLOOKUP($C13,'Control Sample Data'!$C$3:$M$98,11,FALSE)))</f>
        <v/>
      </c>
    </row>
    <row r="14" spans="1:25" ht="15" customHeight="1">
      <c r="A14" s="142"/>
      <c r="B14" s="99" t="str">
        <f>IF(C14="", "",VLOOKUP(C14,'Gene Table'!B$3:D$98,2,FALSE))</f>
        <v/>
      </c>
      <c r="C14" s="87"/>
      <c r="D14" s="64" t="str">
        <f>IF(C14="","",IF(VLOOKUP($C14,'Test Sample Data'!$C$3:$M$98,2,FALSE)=0,"",VLOOKUP($C14,'Test Sample Data'!$C$3:$M$98,2,FALSE)))</f>
        <v/>
      </c>
      <c r="E14" s="64" t="str">
        <f>IF(C14="","",IF(VLOOKUP($C14,'Test Sample Data'!$C$3:$M$98,3,FALSE)=0,"",VLOOKUP($C14,'Test Sample Data'!$C$3:$M$98,3,FALSE)))</f>
        <v/>
      </c>
      <c r="F14" s="64" t="str">
        <f>IF(C14="","",IF(VLOOKUP($C14,'Test Sample Data'!$C$3:$M$98,4,FALSE)=0,"",VLOOKUP($C14,'Test Sample Data'!$C$3:$M$98,4,FALSE)))</f>
        <v/>
      </c>
      <c r="G14" s="64" t="str">
        <f>IF(C14="","",IF(VLOOKUP($C14,'Test Sample Data'!$C$3:$M$98,5,FALSE)=0,"",VLOOKUP($C14,'Test Sample Data'!$C$3:$M$98,5,FALSE)))</f>
        <v/>
      </c>
      <c r="H14" s="64" t="str">
        <f>IF(C14="","",IF(VLOOKUP($C14,'Test Sample Data'!$C$3:$M$98,6,FALSE)=0,"",VLOOKUP($C14,'Test Sample Data'!$C$3:$M$98,6,FALSE)))</f>
        <v/>
      </c>
      <c r="I14" s="64" t="str">
        <f>IF(C14="","",IF(VLOOKUP($C14,'Test Sample Data'!$C$3:$M$98,7,FALSE)=0,"",VLOOKUP($C14,'Test Sample Data'!$C$3:$M$98,7,FALSE)))</f>
        <v/>
      </c>
      <c r="J14" s="64" t="str">
        <f>IF(C14="","",IF(VLOOKUP($C14,'Test Sample Data'!$C$3:$M$98,8,FALSE)=0,"",VLOOKUP($C14,'Test Sample Data'!$C$3:$M$98,8,FALSE)))</f>
        <v/>
      </c>
      <c r="K14" s="64" t="str">
        <f>IF(C14="","",IF(VLOOKUP($C14,'Test Sample Data'!$C$3:$M$98,9,FALSE)=0,"",VLOOKUP($C14,'Test Sample Data'!$C$3:$M$98,9,FALSE)))</f>
        <v/>
      </c>
      <c r="L14" s="64" t="str">
        <f>IF(C14="","",IF(VLOOKUP($C14,'Test Sample Data'!$C$3:$M$98,10,FALSE)=0,"",VLOOKUP($C14,'Test Sample Data'!$C$3:$M$98,10,FALSE)))</f>
        <v/>
      </c>
      <c r="M14" s="64" t="str">
        <f>IF(C14="","",IF(VLOOKUP($C14,'Test Sample Data'!$C$3:$M$98,11,FALSE)=0,"",VLOOKUP($C14,'Test Sample Data'!$C$3:$M$98,11,FALSE)))</f>
        <v/>
      </c>
      <c r="N14" s="93" t="str">
        <f>IF(B14=0,"",B14)</f>
        <v/>
      </c>
      <c r="O14" s="81" t="str">
        <f>IF('Choose Housekeeping Genes'!C14=0,"",'Choose Housekeeping Genes'!C14)</f>
        <v/>
      </c>
      <c r="P14" s="64" t="str">
        <f>IF(C14="","",IF(VLOOKUP($C14,'Control Sample Data'!$C$3:$M$98,2,FALSE)=0,"",VLOOKUP($C14,'Control Sample Data'!$C$3:$M$98,2,FALSE)))</f>
        <v/>
      </c>
      <c r="Q14" s="64" t="str">
        <f>IF(C14="","",IF(VLOOKUP($C14,'Control Sample Data'!$C$3:$M$98,3,FALSE)=0,"",VLOOKUP($C14,'Control Sample Data'!$C$3:$M$98,3,FALSE)))</f>
        <v/>
      </c>
      <c r="R14" s="64" t="str">
        <f>IF(C14="","",IF(VLOOKUP($C14,'Control Sample Data'!$C$3:$M$98,4,FALSE)=0,"",VLOOKUP($C14,'Control Sample Data'!$C$3:$M$98,4,FALSE)))</f>
        <v/>
      </c>
      <c r="S14" s="64" t="str">
        <f>IF(C14="","",IF(VLOOKUP($C14,'Control Sample Data'!$C$3:$M$98,5,FALSE)=0,"",VLOOKUP($C14,'Control Sample Data'!$C$3:$M$98,5,FALSE)))</f>
        <v/>
      </c>
      <c r="T14" s="64" t="str">
        <f>IF(C14="","",IF(VLOOKUP($C14,'Control Sample Data'!$C$3:$M$98,6,FALSE)=0,"",VLOOKUP($C14,'Control Sample Data'!$C$3:$M$98,6,FALSE)))</f>
        <v/>
      </c>
      <c r="U14" s="64" t="str">
        <f>IF(C14="","",IF(VLOOKUP($C14,'Control Sample Data'!$C$3:$M$98,7,FALSE)=0,"",VLOOKUP($C14,'Control Sample Data'!$C$3:$M$98,7,FALSE)))</f>
        <v/>
      </c>
      <c r="V14" s="64" t="str">
        <f>IF(C14="","",IF(VLOOKUP($C14,'Control Sample Data'!$C$3:$M$98,8,FALSE)=0,"",VLOOKUP($C14,'Control Sample Data'!$C$3:$M$98,8,FALSE)))</f>
        <v/>
      </c>
      <c r="W14" s="64" t="str">
        <f>IF(C14="","",IF(VLOOKUP($C14,'Control Sample Data'!$C$3:$M$98,9,FALSE)=0,"",VLOOKUP($C14,'Control Sample Data'!$C$3:$M$98,9,FALSE)))</f>
        <v/>
      </c>
      <c r="X14" s="64" t="str">
        <f>IF(C14="","",IF(VLOOKUP($C14,'Control Sample Data'!$C$3:$M$98,10,FALSE)=0,"",VLOOKUP($C14,'Control Sample Data'!$C$3:$M$98,10,FALSE)))</f>
        <v/>
      </c>
      <c r="Y14" s="64" t="str">
        <f>IF(C14="","",IF(VLOOKUP($C14,'Control Sample Data'!$C$3:$M$98,11,FALSE)=0,"",VLOOKUP($C14,'Control Sample Data'!$C$3:$M$98,11,FALSE)))</f>
        <v/>
      </c>
    </row>
    <row r="15" spans="1:25" ht="15" customHeight="1">
      <c r="A15" s="142"/>
      <c r="B15" s="99" t="str">
        <f>IF(C15="", "",VLOOKUP(C15,'Gene Table'!B$3:D$98,2,FALSE))</f>
        <v/>
      </c>
      <c r="C15" s="87"/>
      <c r="D15" s="64" t="str">
        <f>IF(C15="","",IF(VLOOKUP($C15,'Test Sample Data'!$C$3:$M$98,2,FALSE)=0,"",VLOOKUP($C15,'Test Sample Data'!$C$3:$M$98,2,FALSE)))</f>
        <v/>
      </c>
      <c r="E15" s="64" t="str">
        <f>IF(C15="","",IF(VLOOKUP($C15,'Test Sample Data'!$C$3:$M$98,3,FALSE)=0,"",VLOOKUP($C15,'Test Sample Data'!$C$3:$M$98,3,FALSE)))</f>
        <v/>
      </c>
      <c r="F15" s="64" t="str">
        <f>IF(C15="","",IF(VLOOKUP($C15,'Test Sample Data'!$C$3:$M$98,4,FALSE)=0,"",VLOOKUP($C15,'Test Sample Data'!$C$3:$M$98,4,FALSE)))</f>
        <v/>
      </c>
      <c r="G15" s="64" t="str">
        <f>IF(C15="","",IF(VLOOKUP($C15,'Test Sample Data'!$C$3:$M$98,5,FALSE)=0,"",VLOOKUP($C15,'Test Sample Data'!$C$3:$M$98,5,FALSE)))</f>
        <v/>
      </c>
      <c r="H15" s="64" t="str">
        <f>IF(C15="","",IF(VLOOKUP($C15,'Test Sample Data'!$C$3:$M$98,6,FALSE)=0,"",VLOOKUP($C15,'Test Sample Data'!$C$3:$M$98,6,FALSE)))</f>
        <v/>
      </c>
      <c r="I15" s="64" t="str">
        <f>IF(C15="","",IF(VLOOKUP($C15,'Test Sample Data'!$C$3:$M$98,7,FALSE)=0,"",VLOOKUP($C15,'Test Sample Data'!$C$3:$M$98,7,FALSE)))</f>
        <v/>
      </c>
      <c r="J15" s="64" t="str">
        <f>IF(C15="","",IF(VLOOKUP($C15,'Test Sample Data'!$C$3:$M$98,8,FALSE)=0,"",VLOOKUP($C15,'Test Sample Data'!$C$3:$M$98,8,FALSE)))</f>
        <v/>
      </c>
      <c r="K15" s="64" t="str">
        <f>IF(C15="","",IF(VLOOKUP($C15,'Test Sample Data'!$C$3:$M$98,9,FALSE)=0,"",VLOOKUP($C15,'Test Sample Data'!$C$3:$M$98,9,FALSE)))</f>
        <v/>
      </c>
      <c r="L15" s="64" t="str">
        <f>IF(C15="","",IF(VLOOKUP($C15,'Test Sample Data'!$C$3:$M$98,10,FALSE)=0,"",VLOOKUP($C15,'Test Sample Data'!$C$3:$M$98,10,FALSE)))</f>
        <v/>
      </c>
      <c r="M15" s="64" t="str">
        <f>IF(C15="","",IF(VLOOKUP($C15,'Test Sample Data'!$C$3:$M$98,11,FALSE)=0,"",VLOOKUP($C15,'Test Sample Data'!$C$3:$M$98,11,FALSE)))</f>
        <v/>
      </c>
      <c r="N15" s="93" t="str">
        <f>IF(B15=0,"",B15)</f>
        <v/>
      </c>
      <c r="O15" s="81" t="str">
        <f>IF('Choose Housekeeping Genes'!C15=0,"",'Choose Housekeeping Genes'!C15)</f>
        <v/>
      </c>
      <c r="P15" s="64" t="str">
        <f>IF(C15="","",IF(VLOOKUP($C15,'Control Sample Data'!$C$3:$M$98,2,FALSE)=0,"",VLOOKUP($C15,'Control Sample Data'!$C$3:$M$98,2,FALSE)))</f>
        <v/>
      </c>
      <c r="Q15" s="64" t="str">
        <f>IF(C15="","",IF(VLOOKUP($C15,'Control Sample Data'!$C$3:$M$98,3,FALSE)=0,"",VLOOKUP($C15,'Control Sample Data'!$C$3:$M$98,3,FALSE)))</f>
        <v/>
      </c>
      <c r="R15" s="64" t="str">
        <f>IF(C15="","",IF(VLOOKUP($C15,'Control Sample Data'!$C$3:$M$98,4,FALSE)=0,"",VLOOKUP($C15,'Control Sample Data'!$C$3:$M$98,4,FALSE)))</f>
        <v/>
      </c>
      <c r="S15" s="64" t="str">
        <f>IF(C15="","",IF(VLOOKUP($C15,'Control Sample Data'!$C$3:$M$98,5,FALSE)=0,"",VLOOKUP($C15,'Control Sample Data'!$C$3:$M$98,5,FALSE)))</f>
        <v/>
      </c>
      <c r="T15" s="64" t="str">
        <f>IF(C15="","",IF(VLOOKUP($C15,'Control Sample Data'!$C$3:$M$98,6,FALSE)=0,"",VLOOKUP($C15,'Control Sample Data'!$C$3:$M$98,6,FALSE)))</f>
        <v/>
      </c>
      <c r="U15" s="64" t="str">
        <f>IF(C15="","",IF(VLOOKUP($C15,'Control Sample Data'!$C$3:$M$98,7,FALSE)=0,"",VLOOKUP($C15,'Control Sample Data'!$C$3:$M$98,7,FALSE)))</f>
        <v/>
      </c>
      <c r="V15" s="64" t="str">
        <f>IF(C15="","",IF(VLOOKUP($C15,'Control Sample Data'!$C$3:$M$98,8,FALSE)=0,"",VLOOKUP($C15,'Control Sample Data'!$C$3:$M$98,8,FALSE)))</f>
        <v/>
      </c>
      <c r="W15" s="64" t="str">
        <f>IF(C15="","",IF(VLOOKUP($C15,'Control Sample Data'!$C$3:$M$98,9,FALSE)=0,"",VLOOKUP($C15,'Control Sample Data'!$C$3:$M$98,9,FALSE)))</f>
        <v/>
      </c>
      <c r="X15" s="64" t="str">
        <f>IF(C15="","",IF(VLOOKUP($C15,'Control Sample Data'!$C$3:$M$98,10,FALSE)=0,"",VLOOKUP($C15,'Control Sample Data'!$C$3:$M$98,10,FALSE)))</f>
        <v/>
      </c>
      <c r="Y15" s="64" t="str">
        <f>IF(C15="","",IF(VLOOKUP($C15,'Control Sample Data'!$C$3:$M$98,11,FALSE)=0,"",VLOOKUP($C15,'Control Sample Data'!$C$3:$M$98,11,FALSE)))</f>
        <v/>
      </c>
    </row>
    <row r="16" spans="1:25" ht="15" customHeight="1">
      <c r="A16" s="142"/>
      <c r="B16" s="99" t="str">
        <f>IF(C16="", "",VLOOKUP(C16,'Gene Table'!B$3:D$98,2,FALSE))</f>
        <v/>
      </c>
      <c r="C16" s="87"/>
      <c r="D16" s="64" t="str">
        <f>IF(C16="","",IF(VLOOKUP($C16,'Test Sample Data'!$C$3:$M$98,2,FALSE)=0,"",VLOOKUP($C16,'Test Sample Data'!$C$3:$M$98,2,FALSE)))</f>
        <v/>
      </c>
      <c r="E16" s="64" t="str">
        <f>IF(C16="","",IF(VLOOKUP($C16,'Test Sample Data'!$C$3:$M$98,3,FALSE)=0,"",VLOOKUP($C16,'Test Sample Data'!$C$3:$M$98,3,FALSE)))</f>
        <v/>
      </c>
      <c r="F16" s="64" t="str">
        <f>IF(C16="","",IF(VLOOKUP($C16,'Test Sample Data'!$C$3:$M$98,4,FALSE)=0,"",VLOOKUP($C16,'Test Sample Data'!$C$3:$M$98,4,FALSE)))</f>
        <v/>
      </c>
      <c r="G16" s="64" t="str">
        <f>IF(C16="","",IF(VLOOKUP($C16,'Test Sample Data'!$C$3:$M$98,5,FALSE)=0,"",VLOOKUP($C16,'Test Sample Data'!$C$3:$M$98,5,FALSE)))</f>
        <v/>
      </c>
      <c r="H16" s="64" t="str">
        <f>IF(C16="","",IF(VLOOKUP($C16,'Test Sample Data'!$C$3:$M$98,6,FALSE)=0,"",VLOOKUP($C16,'Test Sample Data'!$C$3:$M$98,6,FALSE)))</f>
        <v/>
      </c>
      <c r="I16" s="64" t="str">
        <f>IF(C16="","",IF(VLOOKUP($C16,'Test Sample Data'!$C$3:$M$98,7,FALSE)=0,"",VLOOKUP($C16,'Test Sample Data'!$C$3:$M$98,7,FALSE)))</f>
        <v/>
      </c>
      <c r="J16" s="64" t="str">
        <f>IF(C16="","",IF(VLOOKUP($C16,'Test Sample Data'!$C$3:$M$98,8,FALSE)=0,"",VLOOKUP($C16,'Test Sample Data'!$C$3:$M$98,8,FALSE)))</f>
        <v/>
      </c>
      <c r="K16" s="64" t="str">
        <f>IF(C16="","",IF(VLOOKUP($C16,'Test Sample Data'!$C$3:$M$98,9,FALSE)=0,"",VLOOKUP($C16,'Test Sample Data'!$C$3:$M$98,9,FALSE)))</f>
        <v/>
      </c>
      <c r="L16" s="64" t="str">
        <f>IF(C16="","",IF(VLOOKUP($C16,'Test Sample Data'!$C$3:$M$98,10,FALSE)=0,"",VLOOKUP($C16,'Test Sample Data'!$C$3:$M$98,10,FALSE)))</f>
        <v/>
      </c>
      <c r="M16" s="64" t="str">
        <f>IF(C16="","",IF(VLOOKUP($C16,'Test Sample Data'!$C$3:$M$98,11,FALSE)=0,"",VLOOKUP($C16,'Test Sample Data'!$C$3:$M$98,11,FALSE)))</f>
        <v/>
      </c>
      <c r="N16" s="93" t="str">
        <f>IF(B16=0,"",B16)</f>
        <v/>
      </c>
      <c r="O16" s="81" t="str">
        <f>IF('Choose Housekeeping Genes'!C16=0,"",'Choose Housekeeping Genes'!C16)</f>
        <v/>
      </c>
      <c r="P16" s="64" t="str">
        <f>IF(C16="","",IF(VLOOKUP($C16,'Control Sample Data'!$C$3:$M$98,2,FALSE)=0,"",VLOOKUP($C16,'Control Sample Data'!$C$3:$M$98,2,FALSE)))</f>
        <v/>
      </c>
      <c r="Q16" s="64" t="str">
        <f>IF(C16="","",IF(VLOOKUP($C16,'Control Sample Data'!$C$3:$M$98,3,FALSE)=0,"",VLOOKUP($C16,'Control Sample Data'!$C$3:$M$98,3,FALSE)))</f>
        <v/>
      </c>
      <c r="R16" s="64" t="str">
        <f>IF(C16="","",IF(VLOOKUP($C16,'Control Sample Data'!$C$3:$M$98,4,FALSE)=0,"",VLOOKUP($C16,'Control Sample Data'!$C$3:$M$98,4,FALSE)))</f>
        <v/>
      </c>
      <c r="S16" s="64" t="str">
        <f>IF(C16="","",IF(VLOOKUP($C16,'Control Sample Data'!$C$3:$M$98,5,FALSE)=0,"",VLOOKUP($C16,'Control Sample Data'!$C$3:$M$98,5,FALSE)))</f>
        <v/>
      </c>
      <c r="T16" s="64" t="str">
        <f>IF(C16="","",IF(VLOOKUP($C16,'Control Sample Data'!$C$3:$M$98,6,FALSE)=0,"",VLOOKUP($C16,'Control Sample Data'!$C$3:$M$98,6,FALSE)))</f>
        <v/>
      </c>
      <c r="U16" s="64" t="str">
        <f>IF(C16="","",IF(VLOOKUP($C16,'Control Sample Data'!$C$3:$M$98,7,FALSE)=0,"",VLOOKUP($C16,'Control Sample Data'!$C$3:$M$98,7,FALSE)))</f>
        <v/>
      </c>
      <c r="V16" s="64" t="str">
        <f>IF(C16="","",IF(VLOOKUP($C16,'Control Sample Data'!$C$3:$M$98,8,FALSE)=0,"",VLOOKUP($C16,'Control Sample Data'!$C$3:$M$98,8,FALSE)))</f>
        <v/>
      </c>
      <c r="W16" s="64" t="str">
        <f>IF(C16="","",IF(VLOOKUP($C16,'Control Sample Data'!$C$3:$M$98,9,FALSE)=0,"",VLOOKUP($C16,'Control Sample Data'!$C$3:$M$98,9,FALSE)))</f>
        <v/>
      </c>
      <c r="X16" s="64" t="str">
        <f>IF(C16="","",IF(VLOOKUP($C16,'Control Sample Data'!$C$3:$M$98,10,FALSE)=0,"",VLOOKUP($C16,'Control Sample Data'!$C$3:$M$98,10,FALSE)))</f>
        <v/>
      </c>
      <c r="Y16" s="64" t="str">
        <f>IF(C16="","",IF(VLOOKUP($C16,'Control Sample Data'!$C$3:$M$98,11,FALSE)=0,"",VLOOKUP($C16,'Control Sample Data'!$C$3:$M$98,11,FALSE)))</f>
        <v/>
      </c>
    </row>
    <row r="17" spans="1:25" ht="15" customHeight="1">
      <c r="A17" s="142"/>
      <c r="B17" s="99" t="str">
        <f>IF(C17="", "",VLOOKUP(C17,'Gene Table'!B$3:D$98,2,FALSE))</f>
        <v/>
      </c>
      <c r="C17" s="87"/>
      <c r="D17" s="64" t="str">
        <f>IF(C17="","",IF(VLOOKUP($C17,'Test Sample Data'!$C$3:$M$98,2,FALSE)=0,"",VLOOKUP($C17,'Test Sample Data'!$C$3:$M$98,2,FALSE)))</f>
        <v/>
      </c>
      <c r="E17" s="64" t="str">
        <f>IF(C17="","",IF(VLOOKUP($C17,'Test Sample Data'!$C$3:$M$98,3,FALSE)=0,"",VLOOKUP($C17,'Test Sample Data'!$C$3:$M$98,3,FALSE)))</f>
        <v/>
      </c>
      <c r="F17" s="64" t="str">
        <f>IF(C17="","",IF(VLOOKUP($C17,'Test Sample Data'!$C$3:$M$98,4,FALSE)=0,"",VLOOKUP($C17,'Test Sample Data'!$C$3:$M$98,4,FALSE)))</f>
        <v/>
      </c>
      <c r="G17" s="64" t="str">
        <f>IF(C17="","",IF(VLOOKUP($C17,'Test Sample Data'!$C$3:$M$98,5,FALSE)=0,"",VLOOKUP($C17,'Test Sample Data'!$C$3:$M$98,5,FALSE)))</f>
        <v/>
      </c>
      <c r="H17" s="64" t="str">
        <f>IF(C17="","",IF(VLOOKUP($C17,'Test Sample Data'!$C$3:$M$98,6,FALSE)=0,"",VLOOKUP($C17,'Test Sample Data'!$C$3:$M$98,6,FALSE)))</f>
        <v/>
      </c>
      <c r="I17" s="64" t="str">
        <f>IF(C17="","",IF(VLOOKUP($C17,'Test Sample Data'!$C$3:$M$98,7,FALSE)=0,"",VLOOKUP($C17,'Test Sample Data'!$C$3:$M$98,7,FALSE)))</f>
        <v/>
      </c>
      <c r="J17" s="64" t="str">
        <f>IF(C17="","",IF(VLOOKUP($C17,'Test Sample Data'!$C$3:$M$98,8,FALSE)=0,"",VLOOKUP($C17,'Test Sample Data'!$C$3:$M$98,8,FALSE)))</f>
        <v/>
      </c>
      <c r="K17" s="64" t="str">
        <f>IF(C17="","",IF(VLOOKUP($C17,'Test Sample Data'!$C$3:$M$98,9,FALSE)=0,"",VLOOKUP($C17,'Test Sample Data'!$C$3:$M$98,9,FALSE)))</f>
        <v/>
      </c>
      <c r="L17" s="64" t="str">
        <f>IF(C17="","",IF(VLOOKUP($C17,'Test Sample Data'!$C$3:$M$98,10,FALSE)=0,"",VLOOKUP($C17,'Test Sample Data'!$C$3:$M$98,10,FALSE)))</f>
        <v/>
      </c>
      <c r="M17" s="64" t="str">
        <f>IF(C17="","",IF(VLOOKUP($C17,'Test Sample Data'!$C$3:$M$98,11,FALSE)=0,"",VLOOKUP($C17,'Test Sample Data'!$C$3:$M$98,11,FALSE)))</f>
        <v/>
      </c>
      <c r="N17" s="93" t="str">
        <f t="shared" si="0"/>
        <v/>
      </c>
      <c r="O17" s="81" t="str">
        <f>IF('Choose Housekeeping Genes'!C17=0,"",'Choose Housekeeping Genes'!C17)</f>
        <v/>
      </c>
      <c r="P17" s="64" t="str">
        <f>IF(C17="","",IF(VLOOKUP($C17,'Control Sample Data'!$C$3:$M$98,2,FALSE)=0,"",VLOOKUP($C17,'Control Sample Data'!$C$3:$M$98,2,FALSE)))</f>
        <v/>
      </c>
      <c r="Q17" s="64" t="str">
        <f>IF(C17="","",IF(VLOOKUP($C17,'Control Sample Data'!$C$3:$M$98,3,FALSE)=0,"",VLOOKUP($C17,'Control Sample Data'!$C$3:$M$98,3,FALSE)))</f>
        <v/>
      </c>
      <c r="R17" s="64" t="str">
        <f>IF(C17="","",IF(VLOOKUP($C17,'Control Sample Data'!$C$3:$M$98,4,FALSE)=0,"",VLOOKUP($C17,'Control Sample Data'!$C$3:$M$98,4,FALSE)))</f>
        <v/>
      </c>
      <c r="S17" s="64" t="str">
        <f>IF(C17="","",IF(VLOOKUP($C17,'Control Sample Data'!$C$3:$M$98,5,FALSE)=0,"",VLOOKUP($C17,'Control Sample Data'!$C$3:$M$98,5,FALSE)))</f>
        <v/>
      </c>
      <c r="T17" s="64" t="str">
        <f>IF(C17="","",IF(VLOOKUP($C17,'Control Sample Data'!$C$3:$M$98,6,FALSE)=0,"",VLOOKUP($C17,'Control Sample Data'!$C$3:$M$98,6,FALSE)))</f>
        <v/>
      </c>
      <c r="U17" s="64" t="str">
        <f>IF(C17="","",IF(VLOOKUP($C17,'Control Sample Data'!$C$3:$M$98,7,FALSE)=0,"",VLOOKUP($C17,'Control Sample Data'!$C$3:$M$98,7,FALSE)))</f>
        <v/>
      </c>
      <c r="V17" s="64" t="str">
        <f>IF(C17="","",IF(VLOOKUP($C17,'Control Sample Data'!$C$3:$M$98,8,FALSE)=0,"",VLOOKUP($C17,'Control Sample Data'!$C$3:$M$98,8,FALSE)))</f>
        <v/>
      </c>
      <c r="W17" s="64" t="str">
        <f>IF(C17="","",IF(VLOOKUP($C17,'Control Sample Data'!$C$3:$M$98,9,FALSE)=0,"",VLOOKUP($C17,'Control Sample Data'!$C$3:$M$98,9,FALSE)))</f>
        <v/>
      </c>
      <c r="X17" s="64" t="str">
        <f>IF(C17="","",IF(VLOOKUP($C17,'Control Sample Data'!$C$3:$M$98,10,FALSE)=0,"",VLOOKUP($C17,'Control Sample Data'!$C$3:$M$98,10,FALSE)))</f>
        <v/>
      </c>
      <c r="Y17" s="64" t="str">
        <f>IF(C17="","",IF(VLOOKUP($C17,'Control Sample Data'!$C$3:$M$98,11,FALSE)=0,"",VLOOKUP($C17,'Control Sample Data'!$C$3:$M$98,11,FALSE)))</f>
        <v/>
      </c>
    </row>
    <row r="18" spans="1:25" ht="15" customHeight="1">
      <c r="A18" s="142"/>
      <c r="B18" s="99" t="str">
        <f>IF(C18="", "",VLOOKUP(C18,'Gene Table'!B$3:D$98,2,FALSE))</f>
        <v/>
      </c>
      <c r="C18" s="87"/>
      <c r="D18" s="64" t="str">
        <f>IF(C18="","",IF(VLOOKUP($C18,'Test Sample Data'!$C$3:$M$98,2,FALSE)=0,"",VLOOKUP($C18,'Test Sample Data'!$C$3:$M$98,2,FALSE)))</f>
        <v/>
      </c>
      <c r="E18" s="64" t="str">
        <f>IF(C18="","",IF(VLOOKUP($C18,'Test Sample Data'!$C$3:$M$98,3,FALSE)=0,"",VLOOKUP($C18,'Test Sample Data'!$C$3:$M$98,3,FALSE)))</f>
        <v/>
      </c>
      <c r="F18" s="64" t="str">
        <f>IF(C18="","",IF(VLOOKUP($C18,'Test Sample Data'!$C$3:$M$98,4,FALSE)=0,"",VLOOKUP($C18,'Test Sample Data'!$C$3:$M$98,4,FALSE)))</f>
        <v/>
      </c>
      <c r="G18" s="64" t="str">
        <f>IF(C18="","",IF(VLOOKUP($C18,'Test Sample Data'!$C$3:$M$98,5,FALSE)=0,"",VLOOKUP($C18,'Test Sample Data'!$C$3:$M$98,5,FALSE)))</f>
        <v/>
      </c>
      <c r="H18" s="64" t="str">
        <f>IF(C18="","",IF(VLOOKUP($C18,'Test Sample Data'!$C$3:$M$98,6,FALSE)=0,"",VLOOKUP($C18,'Test Sample Data'!$C$3:$M$98,6,FALSE)))</f>
        <v/>
      </c>
      <c r="I18" s="64" t="str">
        <f>IF(C18="","",IF(VLOOKUP($C18,'Test Sample Data'!$C$3:$M$98,7,FALSE)=0,"",VLOOKUP($C18,'Test Sample Data'!$C$3:$M$98,7,FALSE)))</f>
        <v/>
      </c>
      <c r="J18" s="64" t="str">
        <f>IF(C18="","",IF(VLOOKUP($C18,'Test Sample Data'!$C$3:$M$98,8,FALSE)=0,"",VLOOKUP($C18,'Test Sample Data'!$C$3:$M$98,8,FALSE)))</f>
        <v/>
      </c>
      <c r="K18" s="64" t="str">
        <f>IF(C18="","",IF(VLOOKUP($C18,'Test Sample Data'!$C$3:$M$98,9,FALSE)=0,"",VLOOKUP($C18,'Test Sample Data'!$C$3:$M$98,9,FALSE)))</f>
        <v/>
      </c>
      <c r="L18" s="64" t="str">
        <f>IF(C18="","",IF(VLOOKUP($C18,'Test Sample Data'!$C$3:$M$98,10,FALSE)=0,"",VLOOKUP($C18,'Test Sample Data'!$C$3:$M$98,10,FALSE)))</f>
        <v/>
      </c>
      <c r="M18" s="64" t="str">
        <f>IF(C18="","",IF(VLOOKUP($C18,'Test Sample Data'!$C$3:$M$98,11,FALSE)=0,"",VLOOKUP($C18,'Test Sample Data'!$C$3:$M$98,11,FALSE)))</f>
        <v/>
      </c>
      <c r="N18" s="93" t="str">
        <f t="shared" si="0"/>
        <v/>
      </c>
      <c r="O18" s="81" t="str">
        <f>IF('Choose Housekeeping Genes'!C18=0,"",'Choose Housekeeping Genes'!C18)</f>
        <v/>
      </c>
      <c r="P18" s="64" t="str">
        <f>IF(C18="","",IF(VLOOKUP($C18,'Control Sample Data'!$C$3:$M$98,2,FALSE)=0,"",VLOOKUP($C18,'Control Sample Data'!$C$3:$M$98,2,FALSE)))</f>
        <v/>
      </c>
      <c r="Q18" s="64" t="str">
        <f>IF(C18="","",IF(VLOOKUP($C18,'Control Sample Data'!$C$3:$M$98,3,FALSE)=0,"",VLOOKUP($C18,'Control Sample Data'!$C$3:$M$98,3,FALSE)))</f>
        <v/>
      </c>
      <c r="R18" s="64" t="str">
        <f>IF(C18="","",IF(VLOOKUP($C18,'Control Sample Data'!$C$3:$M$98,4,FALSE)=0,"",VLOOKUP($C18,'Control Sample Data'!$C$3:$M$98,4,FALSE)))</f>
        <v/>
      </c>
      <c r="S18" s="64" t="str">
        <f>IF(C18="","",IF(VLOOKUP($C18,'Control Sample Data'!$C$3:$M$98,5,FALSE)=0,"",VLOOKUP($C18,'Control Sample Data'!$C$3:$M$98,5,FALSE)))</f>
        <v/>
      </c>
      <c r="T18" s="64" t="str">
        <f>IF(C18="","",IF(VLOOKUP($C18,'Control Sample Data'!$C$3:$M$98,6,FALSE)=0,"",VLOOKUP($C18,'Control Sample Data'!$C$3:$M$98,6,FALSE)))</f>
        <v/>
      </c>
      <c r="U18" s="64" t="str">
        <f>IF(C18="","",IF(VLOOKUP($C18,'Control Sample Data'!$C$3:$M$98,7,FALSE)=0,"",VLOOKUP($C18,'Control Sample Data'!$C$3:$M$98,7,FALSE)))</f>
        <v/>
      </c>
      <c r="V18" s="64" t="str">
        <f>IF(C18="","",IF(VLOOKUP($C18,'Control Sample Data'!$C$3:$M$98,8,FALSE)=0,"",VLOOKUP($C18,'Control Sample Data'!$C$3:$M$98,8,FALSE)))</f>
        <v/>
      </c>
      <c r="W18" s="64" t="str">
        <f>IF(C18="","",IF(VLOOKUP($C18,'Control Sample Data'!$C$3:$M$98,9,FALSE)=0,"",VLOOKUP($C18,'Control Sample Data'!$C$3:$M$98,9,FALSE)))</f>
        <v/>
      </c>
      <c r="X18" s="64" t="str">
        <f>IF(C18="","",IF(VLOOKUP($C18,'Control Sample Data'!$C$3:$M$98,10,FALSE)=0,"",VLOOKUP($C18,'Control Sample Data'!$C$3:$M$98,10,FALSE)))</f>
        <v/>
      </c>
      <c r="Y18" s="64" t="str">
        <f>IF(C18="","",IF(VLOOKUP($C18,'Control Sample Data'!$C$3:$M$98,11,FALSE)=0,"",VLOOKUP($C18,'Control Sample Data'!$C$3:$M$98,11,FALSE)))</f>
        <v/>
      </c>
    </row>
    <row r="19" spans="1:25" ht="15" customHeight="1">
      <c r="A19" s="142"/>
      <c r="B19" s="99" t="str">
        <f>IF(C19="", "",VLOOKUP(C19,'Gene Table'!B$3:D$98,2,FALSE))</f>
        <v/>
      </c>
      <c r="C19" s="87"/>
      <c r="D19" s="64" t="str">
        <f>IF(C19="","",IF(VLOOKUP($C19,'Test Sample Data'!$C$3:$M$98,2,FALSE)=0,"",VLOOKUP($C19,'Test Sample Data'!$C$3:$M$98,2,FALSE)))</f>
        <v/>
      </c>
      <c r="E19" s="64" t="str">
        <f>IF(C19="","",IF(VLOOKUP($C19,'Test Sample Data'!$C$3:$M$98,3,FALSE)=0,"",VLOOKUP($C19,'Test Sample Data'!$C$3:$M$98,3,FALSE)))</f>
        <v/>
      </c>
      <c r="F19" s="64" t="str">
        <f>IF(C19="","",IF(VLOOKUP($C19,'Test Sample Data'!$C$3:$M$98,4,FALSE)=0,"",VLOOKUP($C19,'Test Sample Data'!$C$3:$M$98,4,FALSE)))</f>
        <v/>
      </c>
      <c r="G19" s="64" t="str">
        <f>IF(C19="","",IF(VLOOKUP($C19,'Test Sample Data'!$C$3:$M$98,5,FALSE)=0,"",VLOOKUP($C19,'Test Sample Data'!$C$3:$M$98,5,FALSE)))</f>
        <v/>
      </c>
      <c r="H19" s="64" t="str">
        <f>IF(C19="","",IF(VLOOKUP($C19,'Test Sample Data'!$C$3:$M$98,6,FALSE)=0,"",VLOOKUP($C19,'Test Sample Data'!$C$3:$M$98,6,FALSE)))</f>
        <v/>
      </c>
      <c r="I19" s="64" t="str">
        <f>IF(C19="","",IF(VLOOKUP($C19,'Test Sample Data'!$C$3:$M$98,7,FALSE)=0,"",VLOOKUP($C19,'Test Sample Data'!$C$3:$M$98,7,FALSE)))</f>
        <v/>
      </c>
      <c r="J19" s="64" t="str">
        <f>IF(C19="","",IF(VLOOKUP($C19,'Test Sample Data'!$C$3:$M$98,8,FALSE)=0,"",VLOOKUP($C19,'Test Sample Data'!$C$3:$M$98,8,FALSE)))</f>
        <v/>
      </c>
      <c r="K19" s="64" t="str">
        <f>IF(C19="","",IF(VLOOKUP($C19,'Test Sample Data'!$C$3:$M$98,9,FALSE)=0,"",VLOOKUP($C19,'Test Sample Data'!$C$3:$M$98,9,FALSE)))</f>
        <v/>
      </c>
      <c r="L19" s="64" t="str">
        <f>IF(C19="","",IF(VLOOKUP($C19,'Test Sample Data'!$C$3:$M$98,10,FALSE)=0,"",VLOOKUP($C19,'Test Sample Data'!$C$3:$M$98,10,FALSE)))</f>
        <v/>
      </c>
      <c r="M19" s="64" t="str">
        <f>IF(C19="","",IF(VLOOKUP($C19,'Test Sample Data'!$C$3:$M$98,11,FALSE)=0,"",VLOOKUP($C19,'Test Sample Data'!$C$3:$M$98,11,FALSE)))</f>
        <v/>
      </c>
      <c r="N19" s="93" t="str">
        <f t="shared" si="0"/>
        <v/>
      </c>
      <c r="O19" s="81" t="str">
        <f>IF('Choose Housekeeping Genes'!C19=0,"",'Choose Housekeeping Genes'!C19)</f>
        <v/>
      </c>
      <c r="P19" s="64" t="str">
        <f>IF(C19="","",IF(VLOOKUP($C19,'Control Sample Data'!$C$3:$M$98,2,FALSE)=0,"",VLOOKUP($C19,'Control Sample Data'!$C$3:$M$98,2,FALSE)))</f>
        <v/>
      </c>
      <c r="Q19" s="64" t="str">
        <f>IF(C19="","",IF(VLOOKUP($C19,'Control Sample Data'!$C$3:$M$98,3,FALSE)=0,"",VLOOKUP($C19,'Control Sample Data'!$C$3:$M$98,3,FALSE)))</f>
        <v/>
      </c>
      <c r="R19" s="64" t="str">
        <f>IF(C19="","",IF(VLOOKUP($C19,'Control Sample Data'!$C$3:$M$98,4,FALSE)=0,"",VLOOKUP($C19,'Control Sample Data'!$C$3:$M$98,4,FALSE)))</f>
        <v/>
      </c>
      <c r="S19" s="64" t="str">
        <f>IF(C19="","",IF(VLOOKUP($C19,'Control Sample Data'!$C$3:$M$98,5,FALSE)=0,"",VLOOKUP($C19,'Control Sample Data'!$C$3:$M$98,5,FALSE)))</f>
        <v/>
      </c>
      <c r="T19" s="64" t="str">
        <f>IF(C19="","",IF(VLOOKUP($C19,'Control Sample Data'!$C$3:$M$98,6,FALSE)=0,"",VLOOKUP($C19,'Control Sample Data'!$C$3:$M$98,6,FALSE)))</f>
        <v/>
      </c>
      <c r="U19" s="64" t="str">
        <f>IF(C19="","",IF(VLOOKUP($C19,'Control Sample Data'!$C$3:$M$98,7,FALSE)=0,"",VLOOKUP($C19,'Control Sample Data'!$C$3:$M$98,7,FALSE)))</f>
        <v/>
      </c>
      <c r="V19" s="64" t="str">
        <f>IF(C19="","",IF(VLOOKUP($C19,'Control Sample Data'!$C$3:$M$98,8,FALSE)=0,"",VLOOKUP($C19,'Control Sample Data'!$C$3:$M$98,8,FALSE)))</f>
        <v/>
      </c>
      <c r="W19" s="64" t="str">
        <f>IF(C19="","",IF(VLOOKUP($C19,'Control Sample Data'!$C$3:$M$98,9,FALSE)=0,"",VLOOKUP($C19,'Control Sample Data'!$C$3:$M$98,9,FALSE)))</f>
        <v/>
      </c>
      <c r="X19" s="64" t="str">
        <f>IF(C19="","",IF(VLOOKUP($C19,'Control Sample Data'!$C$3:$M$98,10,FALSE)=0,"",VLOOKUP($C19,'Control Sample Data'!$C$3:$M$98,10,FALSE)))</f>
        <v/>
      </c>
      <c r="Y19" s="64" t="str">
        <f>IF(C19="","",IF(VLOOKUP($C19,'Control Sample Data'!$C$3:$M$98,11,FALSE)=0,"",VLOOKUP($C19,'Control Sample Data'!$C$3:$M$98,11,FALSE)))</f>
        <v/>
      </c>
    </row>
    <row r="20" spans="1:25" ht="15" customHeight="1">
      <c r="A20" s="142"/>
      <c r="B20" s="99" t="str">
        <f>IF(C20="", "",VLOOKUP(C20,'Gene Table'!B$3:D$98,2,FALSE))</f>
        <v/>
      </c>
      <c r="C20" s="87"/>
      <c r="D20" s="64" t="str">
        <f>IF(C20="","",IF(VLOOKUP($C20,'Test Sample Data'!$C$3:$M$98,2,FALSE)=0,"",VLOOKUP($C20,'Test Sample Data'!$C$3:$M$98,2,FALSE)))</f>
        <v/>
      </c>
      <c r="E20" s="64" t="str">
        <f>IF(C20="","",IF(VLOOKUP($C20,'Test Sample Data'!$C$3:$M$98,3,FALSE)=0,"",VLOOKUP($C20,'Test Sample Data'!$C$3:$M$98,3,FALSE)))</f>
        <v/>
      </c>
      <c r="F20" s="64" t="str">
        <f>IF(C20="","",IF(VLOOKUP($C20,'Test Sample Data'!$C$3:$M$98,4,FALSE)=0,"",VLOOKUP($C20,'Test Sample Data'!$C$3:$M$98,4,FALSE)))</f>
        <v/>
      </c>
      <c r="G20" s="64" t="str">
        <f>IF(C20="","",IF(VLOOKUP($C20,'Test Sample Data'!$C$3:$M$98,5,FALSE)=0,"",VLOOKUP($C20,'Test Sample Data'!$C$3:$M$98,5,FALSE)))</f>
        <v/>
      </c>
      <c r="H20" s="64" t="str">
        <f>IF(C20="","",IF(VLOOKUP($C20,'Test Sample Data'!$C$3:$M$98,6,FALSE)=0,"",VLOOKUP($C20,'Test Sample Data'!$C$3:$M$98,6,FALSE)))</f>
        <v/>
      </c>
      <c r="I20" s="64" t="str">
        <f>IF(C20="","",IF(VLOOKUP($C20,'Test Sample Data'!$C$3:$M$98,7,FALSE)=0,"",VLOOKUP($C20,'Test Sample Data'!$C$3:$M$98,7,FALSE)))</f>
        <v/>
      </c>
      <c r="J20" s="64" t="str">
        <f>IF(C20="","",IF(VLOOKUP($C20,'Test Sample Data'!$C$3:$M$98,8,FALSE)=0,"",VLOOKUP($C20,'Test Sample Data'!$C$3:$M$98,8,FALSE)))</f>
        <v/>
      </c>
      <c r="K20" s="64" t="str">
        <f>IF(C20="","",IF(VLOOKUP($C20,'Test Sample Data'!$C$3:$M$98,9,FALSE)=0,"",VLOOKUP($C20,'Test Sample Data'!$C$3:$M$98,9,FALSE)))</f>
        <v/>
      </c>
      <c r="L20" s="64" t="str">
        <f>IF(C20="","",IF(VLOOKUP($C20,'Test Sample Data'!$C$3:$M$98,10,FALSE)=0,"",VLOOKUP($C20,'Test Sample Data'!$C$3:$M$98,10,FALSE)))</f>
        <v/>
      </c>
      <c r="M20" s="64" t="str">
        <f>IF(C20="","",IF(VLOOKUP($C20,'Test Sample Data'!$C$3:$M$98,11,FALSE)=0,"",VLOOKUP($C20,'Test Sample Data'!$C$3:$M$98,11,FALSE)))</f>
        <v/>
      </c>
      <c r="N20" s="93" t="str">
        <f t="shared" si="0"/>
        <v/>
      </c>
      <c r="O20" s="81" t="str">
        <f>IF('Choose Housekeeping Genes'!C20=0,"",'Choose Housekeeping Genes'!C20)</f>
        <v/>
      </c>
      <c r="P20" s="64" t="str">
        <f>IF(C20="","",IF(VLOOKUP($C20,'Control Sample Data'!$C$3:$M$98,2,FALSE)=0,"",VLOOKUP($C20,'Control Sample Data'!$C$3:$M$98,2,FALSE)))</f>
        <v/>
      </c>
      <c r="Q20" s="64" t="str">
        <f>IF(C20="","",IF(VLOOKUP($C20,'Control Sample Data'!$C$3:$M$98,3,FALSE)=0,"",VLOOKUP($C20,'Control Sample Data'!$C$3:$M$98,3,FALSE)))</f>
        <v/>
      </c>
      <c r="R20" s="64" t="str">
        <f>IF(C20="","",IF(VLOOKUP($C20,'Control Sample Data'!$C$3:$M$98,4,FALSE)=0,"",VLOOKUP($C20,'Control Sample Data'!$C$3:$M$98,4,FALSE)))</f>
        <v/>
      </c>
      <c r="S20" s="64" t="str">
        <f>IF(C20="","",IF(VLOOKUP($C20,'Control Sample Data'!$C$3:$M$98,5,FALSE)=0,"",VLOOKUP($C20,'Control Sample Data'!$C$3:$M$98,5,FALSE)))</f>
        <v/>
      </c>
      <c r="T20" s="64" t="str">
        <f>IF(C20="","",IF(VLOOKUP($C20,'Control Sample Data'!$C$3:$M$98,6,FALSE)=0,"",VLOOKUP($C20,'Control Sample Data'!$C$3:$M$98,6,FALSE)))</f>
        <v/>
      </c>
      <c r="U20" s="64" t="str">
        <f>IF(C20="","",IF(VLOOKUP($C20,'Control Sample Data'!$C$3:$M$98,7,FALSE)=0,"",VLOOKUP($C20,'Control Sample Data'!$C$3:$M$98,7,FALSE)))</f>
        <v/>
      </c>
      <c r="V20" s="64" t="str">
        <f>IF(C20="","",IF(VLOOKUP($C20,'Control Sample Data'!$C$3:$M$98,8,FALSE)=0,"",VLOOKUP($C20,'Control Sample Data'!$C$3:$M$98,8,FALSE)))</f>
        <v/>
      </c>
      <c r="W20" s="64" t="str">
        <f>IF(C20="","",IF(VLOOKUP($C20,'Control Sample Data'!$C$3:$M$98,9,FALSE)=0,"",VLOOKUP($C20,'Control Sample Data'!$C$3:$M$98,9,FALSE)))</f>
        <v/>
      </c>
      <c r="X20" s="64" t="str">
        <f>IF(C20="","",IF(VLOOKUP($C20,'Control Sample Data'!$C$3:$M$98,10,FALSE)=0,"",VLOOKUP($C20,'Control Sample Data'!$C$3:$M$98,10,FALSE)))</f>
        <v/>
      </c>
      <c r="Y20" s="64" t="str">
        <f>IF(C20="","",IF(VLOOKUP($C20,'Control Sample Data'!$C$3:$M$98,11,FALSE)=0,"",VLOOKUP($C20,'Control Sample Data'!$C$3:$M$98,11,FALSE)))</f>
        <v/>
      </c>
    </row>
    <row r="21" spans="1:25" ht="15" customHeight="1">
      <c r="A21" s="142"/>
      <c r="B21" s="99" t="str">
        <f>IF(C21="", "",VLOOKUP(C21,'Gene Table'!B$3:D$98,2,FALSE))</f>
        <v/>
      </c>
      <c r="C21" s="87"/>
      <c r="D21" s="64" t="str">
        <f>IF(C21="","",IF(VLOOKUP($C21,'Test Sample Data'!$C$3:$M$98,2,FALSE)=0,"",VLOOKUP($C21,'Test Sample Data'!$C$3:$M$98,2,FALSE)))</f>
        <v/>
      </c>
      <c r="E21" s="64" t="str">
        <f>IF(C21="","",IF(VLOOKUP($C21,'Test Sample Data'!$C$3:$M$98,3,FALSE)=0,"",VLOOKUP($C21,'Test Sample Data'!$C$3:$M$98,3,FALSE)))</f>
        <v/>
      </c>
      <c r="F21" s="64" t="str">
        <f>IF(C21="","",IF(VLOOKUP($C21,'Test Sample Data'!$C$3:$M$98,4,FALSE)=0,"",VLOOKUP($C21,'Test Sample Data'!$C$3:$M$98,4,FALSE)))</f>
        <v/>
      </c>
      <c r="G21" s="64" t="str">
        <f>IF(C21="","",IF(VLOOKUP($C21,'Test Sample Data'!$C$3:$M$98,5,FALSE)=0,"",VLOOKUP($C21,'Test Sample Data'!$C$3:$M$98,5,FALSE)))</f>
        <v/>
      </c>
      <c r="H21" s="64" t="str">
        <f>IF(C21="","",IF(VLOOKUP($C21,'Test Sample Data'!$C$3:$M$98,6,FALSE)=0,"",VLOOKUP($C21,'Test Sample Data'!$C$3:$M$98,6,FALSE)))</f>
        <v/>
      </c>
      <c r="I21" s="64" t="str">
        <f>IF(C21="","",IF(VLOOKUP($C21,'Test Sample Data'!$C$3:$M$98,7,FALSE)=0,"",VLOOKUP($C21,'Test Sample Data'!$C$3:$M$98,7,FALSE)))</f>
        <v/>
      </c>
      <c r="J21" s="64" t="str">
        <f>IF(C21="","",IF(VLOOKUP($C21,'Test Sample Data'!$C$3:$M$98,8,FALSE)=0,"",VLOOKUP($C21,'Test Sample Data'!$C$3:$M$98,8,FALSE)))</f>
        <v/>
      </c>
      <c r="K21" s="64" t="str">
        <f>IF(C21="","",IF(VLOOKUP($C21,'Test Sample Data'!$C$3:$M$98,9,FALSE)=0,"",VLOOKUP($C21,'Test Sample Data'!$C$3:$M$98,9,FALSE)))</f>
        <v/>
      </c>
      <c r="L21" s="64" t="str">
        <f>IF(C21="","",IF(VLOOKUP($C21,'Test Sample Data'!$C$3:$M$98,10,FALSE)=0,"",VLOOKUP($C21,'Test Sample Data'!$C$3:$M$98,10,FALSE)))</f>
        <v/>
      </c>
      <c r="M21" s="64" t="str">
        <f>IF(C21="","",IF(VLOOKUP($C21,'Test Sample Data'!$C$3:$M$98,11,FALSE)=0,"",VLOOKUP($C21,'Test Sample Data'!$C$3:$M$98,11,FALSE)))</f>
        <v/>
      </c>
      <c r="N21" s="93" t="str">
        <f t="shared" si="0"/>
        <v/>
      </c>
      <c r="O21" s="81" t="str">
        <f>IF('Choose Housekeeping Genes'!C21=0,"",'Choose Housekeeping Genes'!C21)</f>
        <v/>
      </c>
      <c r="P21" s="64" t="str">
        <f>IF(C21="","",IF(VLOOKUP($C21,'Control Sample Data'!$C$3:$M$98,2,FALSE)=0,"",VLOOKUP($C21,'Control Sample Data'!$C$3:$M$98,2,FALSE)))</f>
        <v/>
      </c>
      <c r="Q21" s="64" t="str">
        <f>IF(C21="","",IF(VLOOKUP($C21,'Control Sample Data'!$C$3:$M$98,3,FALSE)=0,"",VLOOKUP($C21,'Control Sample Data'!$C$3:$M$98,3,FALSE)))</f>
        <v/>
      </c>
      <c r="R21" s="64" t="str">
        <f>IF(C21="","",IF(VLOOKUP($C21,'Control Sample Data'!$C$3:$M$98,4,FALSE)=0,"",VLOOKUP($C21,'Control Sample Data'!$C$3:$M$98,4,FALSE)))</f>
        <v/>
      </c>
      <c r="S21" s="64" t="str">
        <f>IF(C21="","",IF(VLOOKUP($C21,'Control Sample Data'!$C$3:$M$98,5,FALSE)=0,"",VLOOKUP($C21,'Control Sample Data'!$C$3:$M$98,5,FALSE)))</f>
        <v/>
      </c>
      <c r="T21" s="64" t="str">
        <f>IF(C21="","",IF(VLOOKUP($C21,'Control Sample Data'!$C$3:$M$98,6,FALSE)=0,"",VLOOKUP($C21,'Control Sample Data'!$C$3:$M$98,6,FALSE)))</f>
        <v/>
      </c>
      <c r="U21" s="64" t="str">
        <f>IF(C21="","",IF(VLOOKUP($C21,'Control Sample Data'!$C$3:$M$98,7,FALSE)=0,"",VLOOKUP($C21,'Control Sample Data'!$C$3:$M$98,7,FALSE)))</f>
        <v/>
      </c>
      <c r="V21" s="64" t="str">
        <f>IF(C21="","",IF(VLOOKUP($C21,'Control Sample Data'!$C$3:$M$98,8,FALSE)=0,"",VLOOKUP($C21,'Control Sample Data'!$C$3:$M$98,8,FALSE)))</f>
        <v/>
      </c>
      <c r="W21" s="64" t="str">
        <f>IF(C21="","",IF(VLOOKUP($C21,'Control Sample Data'!$C$3:$M$98,9,FALSE)=0,"",VLOOKUP($C21,'Control Sample Data'!$C$3:$M$98,9,FALSE)))</f>
        <v/>
      </c>
      <c r="X21" s="64" t="str">
        <f>IF(C21="","",IF(VLOOKUP($C21,'Control Sample Data'!$C$3:$M$98,10,FALSE)=0,"",VLOOKUP($C21,'Control Sample Data'!$C$3:$M$98,10,FALSE)))</f>
        <v/>
      </c>
      <c r="Y21" s="64" t="str">
        <f>IF(C21="","",IF(VLOOKUP($C21,'Control Sample Data'!$C$3:$M$98,11,FALSE)=0,"",VLOOKUP($C21,'Control Sample Data'!$C$3:$M$98,11,FALSE)))</f>
        <v/>
      </c>
    </row>
    <row r="22" spans="1:25" ht="15" customHeight="1">
      <c r="A22" s="142"/>
      <c r="B22" s="99" t="str">
        <f>IF(C22="", "",VLOOKUP(C22,'Gene Table'!B$3:D$98,2,FALSE))</f>
        <v/>
      </c>
      <c r="C22" s="87"/>
      <c r="D22" s="64" t="str">
        <f>IF(C22="","",IF(VLOOKUP($C22,'Test Sample Data'!$C$3:$M$98,2,FALSE)=0,"",VLOOKUP($C22,'Test Sample Data'!$C$3:$M$98,2,FALSE)))</f>
        <v/>
      </c>
      <c r="E22" s="64" t="str">
        <f>IF(C22="","",IF(VLOOKUP($C22,'Test Sample Data'!$C$3:$M$98,3,FALSE)=0,"",VLOOKUP($C22,'Test Sample Data'!$C$3:$M$98,3,FALSE)))</f>
        <v/>
      </c>
      <c r="F22" s="64" t="str">
        <f>IF(C22="","",IF(VLOOKUP($C22,'Test Sample Data'!$C$3:$M$98,4,FALSE)=0,"",VLOOKUP($C22,'Test Sample Data'!$C$3:$M$98,4,FALSE)))</f>
        <v/>
      </c>
      <c r="G22" s="64" t="str">
        <f>IF(C22="","",IF(VLOOKUP($C22,'Test Sample Data'!$C$3:$M$98,5,FALSE)=0,"",VLOOKUP($C22,'Test Sample Data'!$C$3:$M$98,5,FALSE)))</f>
        <v/>
      </c>
      <c r="H22" s="64" t="str">
        <f>IF(C22="","",IF(VLOOKUP($C22,'Test Sample Data'!$C$3:$M$98,6,FALSE)=0,"",VLOOKUP($C22,'Test Sample Data'!$C$3:$M$98,6,FALSE)))</f>
        <v/>
      </c>
      <c r="I22" s="64" t="str">
        <f>IF(C22="","",IF(VLOOKUP($C22,'Test Sample Data'!$C$3:$M$98,7,FALSE)=0,"",VLOOKUP($C22,'Test Sample Data'!$C$3:$M$98,7,FALSE)))</f>
        <v/>
      </c>
      <c r="J22" s="64" t="str">
        <f>IF(C22="","",IF(VLOOKUP($C22,'Test Sample Data'!$C$3:$M$98,8,FALSE)=0,"",VLOOKUP($C22,'Test Sample Data'!$C$3:$M$98,8,FALSE)))</f>
        <v/>
      </c>
      <c r="K22" s="64" t="str">
        <f>IF(C22="","",IF(VLOOKUP($C22,'Test Sample Data'!$C$3:$M$98,9,FALSE)=0,"",VLOOKUP($C22,'Test Sample Data'!$C$3:$M$98,9,FALSE)))</f>
        <v/>
      </c>
      <c r="L22" s="64" t="str">
        <f>IF(C22="","",IF(VLOOKUP($C22,'Test Sample Data'!$C$3:$M$98,10,FALSE)=0,"",VLOOKUP($C22,'Test Sample Data'!$C$3:$M$98,10,FALSE)))</f>
        <v/>
      </c>
      <c r="M22" s="64" t="str">
        <f>IF(C22="","",IF(VLOOKUP($C22,'Test Sample Data'!$C$3:$M$98,11,FALSE)=0,"",VLOOKUP($C22,'Test Sample Data'!$C$3:$M$98,11,FALSE)))</f>
        <v/>
      </c>
      <c r="N22" s="93" t="str">
        <f t="shared" si="0"/>
        <v/>
      </c>
      <c r="O22" s="81" t="str">
        <f>IF('Choose Housekeeping Genes'!C22=0,"",'Choose Housekeeping Genes'!C22)</f>
        <v/>
      </c>
      <c r="P22" s="64" t="str">
        <f>IF(C22="","",IF(VLOOKUP($C22,'Control Sample Data'!$C$3:$M$98,2,FALSE)=0,"",VLOOKUP($C22,'Control Sample Data'!$C$3:$M$98,2,FALSE)))</f>
        <v/>
      </c>
      <c r="Q22" s="64" t="str">
        <f>IF(C22="","",IF(VLOOKUP($C22,'Control Sample Data'!$C$3:$M$98,3,FALSE)=0,"",VLOOKUP($C22,'Control Sample Data'!$C$3:$M$98,3,FALSE)))</f>
        <v/>
      </c>
      <c r="R22" s="64" t="str">
        <f>IF(C22="","",IF(VLOOKUP($C22,'Control Sample Data'!$C$3:$M$98,4,FALSE)=0,"",VLOOKUP($C22,'Control Sample Data'!$C$3:$M$98,4,FALSE)))</f>
        <v/>
      </c>
      <c r="S22" s="64" t="str">
        <f>IF(C22="","",IF(VLOOKUP($C22,'Control Sample Data'!$C$3:$M$98,5,FALSE)=0,"",VLOOKUP($C22,'Control Sample Data'!$C$3:$M$98,5,FALSE)))</f>
        <v/>
      </c>
      <c r="T22" s="64" t="str">
        <f>IF(C22="","",IF(VLOOKUP($C22,'Control Sample Data'!$C$3:$M$98,6,FALSE)=0,"",VLOOKUP($C22,'Control Sample Data'!$C$3:$M$98,6,FALSE)))</f>
        <v/>
      </c>
      <c r="U22" s="64" t="str">
        <f>IF(C22="","",IF(VLOOKUP($C22,'Control Sample Data'!$C$3:$M$98,7,FALSE)=0,"",VLOOKUP($C22,'Control Sample Data'!$C$3:$M$98,7,FALSE)))</f>
        <v/>
      </c>
      <c r="V22" s="64" t="str">
        <f>IF(C22="","",IF(VLOOKUP($C22,'Control Sample Data'!$C$3:$M$98,8,FALSE)=0,"",VLOOKUP($C22,'Control Sample Data'!$C$3:$M$98,8,FALSE)))</f>
        <v/>
      </c>
      <c r="W22" s="64" t="str">
        <f>IF(C22="","",IF(VLOOKUP($C22,'Control Sample Data'!$C$3:$M$98,9,FALSE)=0,"",VLOOKUP($C22,'Control Sample Data'!$C$3:$M$98,9,FALSE)))</f>
        <v/>
      </c>
      <c r="X22" s="64" t="str">
        <f>IF(C22="","",IF(VLOOKUP($C22,'Control Sample Data'!$C$3:$M$98,10,FALSE)=0,"",VLOOKUP($C22,'Control Sample Data'!$C$3:$M$98,10,FALSE)))</f>
        <v/>
      </c>
      <c r="Y22" s="64" t="str">
        <f>IF(C22="","",IF(VLOOKUP($C22,'Control Sample Data'!$C$3:$M$98,11,FALSE)=0,"",VLOOKUP($C22,'Control Sample Data'!$C$3:$M$98,11,FALSE)))</f>
        <v/>
      </c>
    </row>
    <row r="23" spans="1:25" ht="15" customHeight="1" thickBot="1">
      <c r="A23" s="142"/>
      <c r="B23" s="145" t="s">
        <v>1810</v>
      </c>
      <c r="C23" s="144"/>
      <c r="D23" s="105">
        <f>IF(ISERROR(AVERAGE(D3:D22)),"",AVERAGE(D3:D22))</f>
        <v>23.536666666666665</v>
      </c>
      <c r="E23" s="105">
        <f t="shared" ref="E23:M23" si="1">IF(ISERROR(AVERAGE(E3:E22)),"",AVERAGE(E3:E22))</f>
        <v>23.648333333333337</v>
      </c>
      <c r="F23" s="105">
        <f t="shared" si="1"/>
        <v>23.64833333333333</v>
      </c>
      <c r="G23" s="105" t="str">
        <f t="shared" si="1"/>
        <v/>
      </c>
      <c r="H23" s="105" t="str">
        <f t="shared" si="1"/>
        <v/>
      </c>
      <c r="I23" s="105" t="str">
        <f t="shared" si="1"/>
        <v/>
      </c>
      <c r="J23" s="105" t="str">
        <f t="shared" si="1"/>
        <v/>
      </c>
      <c r="K23" s="105" t="str">
        <f t="shared" si="1"/>
        <v/>
      </c>
      <c r="L23" s="105" t="str">
        <f t="shared" si="1"/>
        <v/>
      </c>
      <c r="M23" s="106" t="str">
        <f t="shared" si="1"/>
        <v/>
      </c>
      <c r="N23" s="143" t="s">
        <v>1810</v>
      </c>
      <c r="O23" s="144"/>
      <c r="P23" s="105">
        <f>IF(ISERROR(AVERAGE(P3:P22)),"",AVERAGE(P3:P22))</f>
        <v>22.131999999999998</v>
      </c>
      <c r="Q23" s="105">
        <f t="shared" ref="Q23:Y23" si="2">IF(ISERROR(AVERAGE(Q3:Q22)),"",AVERAGE(Q3:Q22))</f>
        <v>24.408333333333331</v>
      </c>
      <c r="R23" s="105">
        <f t="shared" si="2"/>
        <v>25.071666666666669</v>
      </c>
      <c r="S23" s="105" t="str">
        <f t="shared" si="2"/>
        <v/>
      </c>
      <c r="T23" s="105" t="str">
        <f t="shared" si="2"/>
        <v/>
      </c>
      <c r="U23" s="105" t="str">
        <f t="shared" si="2"/>
        <v/>
      </c>
      <c r="V23" s="105" t="str">
        <f t="shared" si="2"/>
        <v/>
      </c>
      <c r="W23" s="105" t="str">
        <f t="shared" si="2"/>
        <v/>
      </c>
      <c r="X23" s="105" t="str">
        <f t="shared" si="2"/>
        <v/>
      </c>
      <c r="Y23" s="106" t="str">
        <f t="shared" si="2"/>
        <v/>
      </c>
    </row>
    <row r="24" spans="1:25" ht="15" customHeight="1">
      <c r="A24" s="142" t="s">
        <v>331</v>
      </c>
      <c r="B24" s="19" t="str">
        <f>IF(C3="", "",VLOOKUP(C3,'Gene Table'!B$99:D$194,2,FALSE))</f>
        <v>HQP006940</v>
      </c>
      <c r="C24" s="96" t="str">
        <f>IF('Choose Housekeeping Genes'!C3=0,"",'Choose Housekeeping Genes'!C3)</f>
        <v>H03</v>
      </c>
      <c r="D24" s="96">
        <f>IF($C3="","",IF(VLOOKUP($C3,'Test Sample Data'!$C$99:$M$194,2,FALSE)=0,"",VLOOKUP($C3,'Test Sample Data'!$C$99:$M$194,2,FALSE)))</f>
        <v>17.989999999999998</v>
      </c>
      <c r="E24" s="96">
        <f>IF($C3="","",IF(VLOOKUP($C3,'Test Sample Data'!$C$99:$M$194,3,FALSE)=0,"",VLOOKUP($C3,'Test Sample Data'!$C$99:$M$194,3,FALSE)))</f>
        <v>18.07</v>
      </c>
      <c r="F24" s="96">
        <f>IF($C3="","",IF(VLOOKUP($C3,'Test Sample Data'!$C$99:$M$194,4,FALSE)=0,"",VLOOKUP($C3,'Test Sample Data'!$C$99:$M$194,4,FALSE)))</f>
        <v>18.05</v>
      </c>
      <c r="G24" s="96" t="str">
        <f>IF($C3="","",IF(VLOOKUP($C3,'Test Sample Data'!$C$99:$M$194,5,FALSE)=0,"",VLOOKUP($C3,'Test Sample Data'!$C$99:$M$194,5,FALSE)))</f>
        <v/>
      </c>
      <c r="H24" s="96" t="str">
        <f>IF($C3="","",IF(VLOOKUP($C3,'Test Sample Data'!$C$99:$M$194,6,FALSE)=0,"",VLOOKUP($C3,'Test Sample Data'!$C$99:$M$194,6,FALSE)))</f>
        <v/>
      </c>
      <c r="I24" s="96" t="str">
        <f>IF($C3="","",IF(VLOOKUP($C3,'Test Sample Data'!$C$99:$M$194,7,FALSE)=0,"",VLOOKUP($C3,'Test Sample Data'!$C$99:$M$194,7,FALSE)))</f>
        <v/>
      </c>
      <c r="J24" s="96" t="str">
        <f>IF($C3="","",IF(VLOOKUP($C3,'Test Sample Data'!$C$99:$M$194,8,FALSE)=0,"",VLOOKUP($C3,'Test Sample Data'!$C$99:$M$194,8,FALSE)))</f>
        <v/>
      </c>
      <c r="K24" s="96" t="str">
        <f>IF($C3="","",IF(VLOOKUP($C3,'Test Sample Data'!$C$99:$M$194,9,FALSE)=0,"",VLOOKUP($C3,'Test Sample Data'!$C$99:$M$194,9,FALSE)))</f>
        <v/>
      </c>
      <c r="L24" s="96" t="str">
        <f>IF($C3="","",IF(VLOOKUP($C3,'Test Sample Data'!$C$99:$M$194,10,FALSE)=0,"",VLOOKUP($C3,'Test Sample Data'!$C$99:$M$194,10,FALSE)))</f>
        <v/>
      </c>
      <c r="M24" s="96" t="str">
        <f>IF($C3="","",IF(VLOOKUP($C3,'Test Sample Data'!$C$99:$M$194,11,FALSE)=0,"",VLOOKUP($C3,'Test Sample Data'!$C$99:$M$194,11,FALSE)))</f>
        <v/>
      </c>
      <c r="N24" s="97" t="str">
        <f>IF(B24=0,"",B24)</f>
        <v>HQP006940</v>
      </c>
      <c r="O24" s="98" t="str">
        <f>IF('Choose Housekeeping Genes'!C24=0,"",'Choose Housekeeping Genes'!C24)</f>
        <v>H03</v>
      </c>
      <c r="P24" s="96">
        <f>IF(C24="","",IF(VLOOKUP($C24,'Control Sample Data'!$C$99:$M$194,2,FALSE)=0,"",VLOOKUP($C24,'Control Sample Data'!$C$99:$M$194,2,FALSE)))</f>
        <v>23.02</v>
      </c>
      <c r="Q24" s="96">
        <f>IF(C24="","",IF(VLOOKUP($C24,'Control Sample Data'!$C$99:$M$194,3,FALSE)=0,"",VLOOKUP($C24,'Control Sample Data'!$C$99:$M$194,3,FALSE)))</f>
        <v>23.05</v>
      </c>
      <c r="R24" s="96">
        <f>IF(C24="","",IF(VLOOKUP($C24,'Control Sample Data'!$C$99:$M$194,4,FALSE)=0,"",VLOOKUP($C24,'Control Sample Data'!$C$99:$M$194,4,FALSE)))</f>
        <v>23.19</v>
      </c>
      <c r="S24" s="96" t="str">
        <f>IF(C24="","",IF(VLOOKUP($C24,'Control Sample Data'!$C$99:$M$194,5,FALSE)=0,"",VLOOKUP($C24,'Control Sample Data'!$C$99:$M$194,5,FALSE)))</f>
        <v/>
      </c>
      <c r="T24" s="96" t="str">
        <f>IF(C24="","",IF(VLOOKUP($C24,'Control Sample Data'!$C$99:$M$194,6,FALSE)=0,"",VLOOKUP($C24,'Control Sample Data'!$C$99:$M$194,6,FALSE)))</f>
        <v/>
      </c>
      <c r="U24" s="96" t="str">
        <f>IF(C24="","",IF(VLOOKUP($C24,'Control Sample Data'!$C$99:$M$194,7,FALSE)=0,"",VLOOKUP($C24,'Control Sample Data'!$C$99:$M$194,7,FALSE)))</f>
        <v/>
      </c>
      <c r="V24" s="96" t="str">
        <f>IF(C24="","",IF(VLOOKUP($C24,'Control Sample Data'!$C$99:$M$194,8,FALSE)=0,"",VLOOKUP($C24,'Control Sample Data'!$C$99:$M$194,8,FALSE)))</f>
        <v/>
      </c>
      <c r="W24" s="96" t="str">
        <f>IF(C24="","",IF(VLOOKUP($C24,'Control Sample Data'!$C$99:$M$194,9,FALSE)=0,"",VLOOKUP($C24,'Control Sample Data'!$C$99:$M$194,9,FALSE)))</f>
        <v/>
      </c>
      <c r="X24" s="96" t="str">
        <f>IF(C24="","",IF(VLOOKUP($C24,'Control Sample Data'!$C$99:$M$194,10,FALSE)=0,"",VLOOKUP($C24,'Control Sample Data'!$C$99:$M$194,10,FALSE)))</f>
        <v/>
      </c>
      <c r="Y24" s="96" t="str">
        <f>IF(C24="","",IF(VLOOKUP($C24,'Control Sample Data'!$C$99:$M$194,11,FALSE)=0,"",VLOOKUP($C24,'Control Sample Data'!$C$99:$M$194,11,FALSE)))</f>
        <v/>
      </c>
    </row>
    <row r="25" spans="1:25" ht="15" customHeight="1">
      <c r="A25" s="142"/>
      <c r="B25" s="19" t="str">
        <f>IF(C4="", "",VLOOKUP(C4,'Gene Table'!B$99:D$194,2,FALSE))</f>
        <v>HQP016381</v>
      </c>
      <c r="C25" s="96" t="str">
        <f>IF('Choose Housekeeping Genes'!C4=0,"",'Choose Housekeeping Genes'!C4)</f>
        <v>H04</v>
      </c>
      <c r="D25" s="96">
        <f>IF($C4="","",IF(VLOOKUP($C4,'Test Sample Data'!$C$99:$M$194,2,FALSE)=0,"",VLOOKUP($C4,'Test Sample Data'!$C$99:$M$194,2,FALSE)))</f>
        <v>18.39</v>
      </c>
      <c r="E25" s="96">
        <f>IF($C4="","",IF(VLOOKUP($C4,'Test Sample Data'!$C$99:$M$194,3,FALSE)=0,"",VLOOKUP($C4,'Test Sample Data'!$C$99:$M$194,3,FALSE)))</f>
        <v>18.41</v>
      </c>
      <c r="F25" s="64">
        <f>IF($C4="","",IF(VLOOKUP($C4,'Test Sample Data'!$C$99:$M$194,4,FALSE)=0,"",VLOOKUP($C4,'Test Sample Data'!$C$99:$M$194,4,FALSE)))</f>
        <v>18.440000000000001</v>
      </c>
      <c r="G25" s="64" t="str">
        <f>IF($C4="","",IF(VLOOKUP($C4,'Test Sample Data'!$C$99:$M$194,5,FALSE)=0,"",VLOOKUP($C4,'Test Sample Data'!$C$99:$M$194,5,FALSE)))</f>
        <v/>
      </c>
      <c r="H25" s="64" t="str">
        <f>IF($C4="","",IF(VLOOKUP($C4,'Test Sample Data'!$C$99:$M$194,6,FALSE)=0,"",VLOOKUP($C4,'Test Sample Data'!$C$99:$M$194,6,FALSE)))</f>
        <v/>
      </c>
      <c r="I25" s="64" t="str">
        <f>IF($C4="","",IF(VLOOKUP($C4,'Test Sample Data'!$C$99:$M$194,7,FALSE)=0,"",VLOOKUP($C4,'Test Sample Data'!$C$99:$M$194,7,FALSE)))</f>
        <v/>
      </c>
      <c r="J25" s="64" t="str">
        <f>IF($C4="","",IF(VLOOKUP($C4,'Test Sample Data'!$C$99:$M$194,8,FALSE)=0,"",VLOOKUP($C4,'Test Sample Data'!$C$99:$M$194,8,FALSE)))</f>
        <v/>
      </c>
      <c r="K25" s="64" t="str">
        <f>IF($C4="","",IF(VLOOKUP($C4,'Test Sample Data'!$C$99:$M$194,9,FALSE)=0,"",VLOOKUP($C4,'Test Sample Data'!$C$99:$M$194,9,FALSE)))</f>
        <v/>
      </c>
      <c r="L25" s="64" t="str">
        <f>IF($C4="","",IF(VLOOKUP($C4,'Test Sample Data'!$C$99:$M$194,10,FALSE)=0,"",VLOOKUP($C4,'Test Sample Data'!$C$99:$M$194,10,FALSE)))</f>
        <v/>
      </c>
      <c r="M25" s="64" t="str">
        <f>IF($C4="","",IF(VLOOKUP($C4,'Test Sample Data'!$C$99:$M$194,11,FALSE)=0,"",VLOOKUP($C4,'Test Sample Data'!$C$99:$M$194,11,FALSE)))</f>
        <v/>
      </c>
      <c r="N25" s="93" t="str">
        <f t="shared" ref="N25:N33" si="3">IF(B25=0,"",B25)</f>
        <v>HQP016381</v>
      </c>
      <c r="O25" s="81" t="str">
        <f>IF('Choose Housekeeping Genes'!C25=0,"",'Choose Housekeeping Genes'!C25)</f>
        <v>H04</v>
      </c>
      <c r="P25" s="64">
        <f>IF(C25="","",IF(VLOOKUP($C25,'Control Sample Data'!$C$99:$M$194,2,FALSE)=0,"",VLOOKUP($C25,'Control Sample Data'!$C$99:$M$194,2,FALSE)))</f>
        <v>21.06</v>
      </c>
      <c r="Q25" s="64">
        <f>IF(C25="","",IF(VLOOKUP($C25,'Control Sample Data'!$C$99:$M$194,3,FALSE)=0,"",VLOOKUP($C25,'Control Sample Data'!$C$99:$M$194,3,FALSE)))</f>
        <v>21.09</v>
      </c>
      <c r="R25" s="64">
        <f>IF(C25="","",IF(VLOOKUP($C25,'Control Sample Data'!$C$99:$M$194,4,FALSE)=0,"",VLOOKUP($C25,'Control Sample Data'!$C$99:$M$194,4,FALSE)))</f>
        <v>21.17</v>
      </c>
      <c r="S25" s="64" t="str">
        <f>IF(C25="","",IF(VLOOKUP($C25,'Control Sample Data'!$C$99:$M$194,5,FALSE)=0,"",VLOOKUP($C25,'Control Sample Data'!$C$99:$M$194,5,FALSE)))</f>
        <v/>
      </c>
      <c r="T25" s="64" t="str">
        <f>IF(C25="","",IF(VLOOKUP($C25,'Control Sample Data'!$C$99:$M$194,6,FALSE)=0,"",VLOOKUP($C25,'Control Sample Data'!$C$99:$M$194,6,FALSE)))</f>
        <v/>
      </c>
      <c r="U25" s="64" t="str">
        <f>IF(C25="","",IF(VLOOKUP($C25,'Control Sample Data'!$C$99:$M$194,7,FALSE)=0,"",VLOOKUP($C25,'Control Sample Data'!$C$99:$M$194,7,FALSE)))</f>
        <v/>
      </c>
      <c r="V25" s="64" t="str">
        <f>IF(C25="","",IF(VLOOKUP($C25,'Control Sample Data'!$C$99:$M$194,8,FALSE)=0,"",VLOOKUP($C25,'Control Sample Data'!$C$99:$M$194,8,FALSE)))</f>
        <v/>
      </c>
      <c r="W25" s="64" t="str">
        <f>IF(C25="","",IF(VLOOKUP($C25,'Control Sample Data'!$C$99:$M$194,9,FALSE)=0,"",VLOOKUP($C25,'Control Sample Data'!$C$99:$M$194,9,FALSE)))</f>
        <v/>
      </c>
      <c r="X25" s="64" t="str">
        <f>IF(C25="","",IF(VLOOKUP($C25,'Control Sample Data'!$C$99:$M$194,10,FALSE)=0,"",VLOOKUP($C25,'Control Sample Data'!$C$99:$M$194,10,FALSE)))</f>
        <v/>
      </c>
      <c r="Y25" s="64" t="str">
        <f>IF(C25="","",IF(VLOOKUP($C25,'Control Sample Data'!$C$99:$M$194,11,FALSE)=0,"",VLOOKUP($C25,'Control Sample Data'!$C$99:$M$194,11,FALSE)))</f>
        <v/>
      </c>
    </row>
    <row r="26" spans="1:25" ht="15" customHeight="1">
      <c r="A26" s="142"/>
      <c r="B26" s="19" t="str">
        <f>IF(C5="", "",VLOOKUP(C5,'Gene Table'!B$99:D$194,2,FALSE))</f>
        <v>HQP015171</v>
      </c>
      <c r="C26" s="96" t="str">
        <f>IF('Choose Housekeeping Genes'!C5=0,"",'Choose Housekeeping Genes'!C5)</f>
        <v>H05</v>
      </c>
      <c r="D26" s="96">
        <f>IF($C5="","",IF(VLOOKUP($C5,'Test Sample Data'!$C$99:$M$194,2,FALSE)=0,"",VLOOKUP($C5,'Test Sample Data'!$C$99:$M$194,2,FALSE)))</f>
        <v>37.86</v>
      </c>
      <c r="E26" s="96">
        <f>IF($C5="","",IF(VLOOKUP($C5,'Test Sample Data'!$C$99:$M$194,3,FALSE)=0,"",VLOOKUP($C5,'Test Sample Data'!$C$99:$M$194,3,FALSE)))</f>
        <v>38.020000000000003</v>
      </c>
      <c r="F26" s="64">
        <f>IF($C5="","",IF(VLOOKUP($C5,'Test Sample Data'!$C$99:$M$194,4,FALSE)=0,"",VLOOKUP($C5,'Test Sample Data'!$C$99:$M$194,4,FALSE)))</f>
        <v>37.93</v>
      </c>
      <c r="G26" s="64" t="str">
        <f>IF($C5="","",IF(VLOOKUP($C5,'Test Sample Data'!$C$99:$M$194,5,FALSE)=0,"",VLOOKUP($C5,'Test Sample Data'!$C$99:$M$194,5,FALSE)))</f>
        <v/>
      </c>
      <c r="H26" s="64" t="str">
        <f>IF($C5="","",IF(VLOOKUP($C5,'Test Sample Data'!$C$99:$M$194,6,FALSE)=0,"",VLOOKUP($C5,'Test Sample Data'!$C$99:$M$194,6,FALSE)))</f>
        <v/>
      </c>
      <c r="I26" s="64" t="str">
        <f>IF($C5="","",IF(VLOOKUP($C5,'Test Sample Data'!$C$99:$M$194,7,FALSE)=0,"",VLOOKUP($C5,'Test Sample Data'!$C$99:$M$194,7,FALSE)))</f>
        <v/>
      </c>
      <c r="J26" s="64" t="str">
        <f>IF($C5="","",IF(VLOOKUP($C5,'Test Sample Data'!$C$99:$M$194,8,FALSE)=0,"",VLOOKUP($C5,'Test Sample Data'!$C$99:$M$194,8,FALSE)))</f>
        <v/>
      </c>
      <c r="K26" s="64" t="str">
        <f>IF($C5="","",IF(VLOOKUP($C5,'Test Sample Data'!$C$99:$M$194,9,FALSE)=0,"",VLOOKUP($C5,'Test Sample Data'!$C$99:$M$194,9,FALSE)))</f>
        <v/>
      </c>
      <c r="L26" s="64" t="str">
        <f>IF($C5="","",IF(VLOOKUP($C5,'Test Sample Data'!$C$99:$M$194,10,FALSE)=0,"",VLOOKUP($C5,'Test Sample Data'!$C$99:$M$194,10,FALSE)))</f>
        <v/>
      </c>
      <c r="M26" s="64" t="str">
        <f>IF($C5="","",IF(VLOOKUP($C5,'Test Sample Data'!$C$99:$M$194,11,FALSE)=0,"",VLOOKUP($C5,'Test Sample Data'!$C$99:$M$194,11,FALSE)))</f>
        <v/>
      </c>
      <c r="N26" s="93" t="str">
        <f t="shared" si="3"/>
        <v>HQP015171</v>
      </c>
      <c r="O26" s="81" t="str">
        <f>IF('Choose Housekeeping Genes'!C26=0,"",'Choose Housekeeping Genes'!C26)</f>
        <v>H05</v>
      </c>
      <c r="P26" s="64">
        <f>IF(C26="","",IF(VLOOKUP($C26,'Control Sample Data'!$C$99:$M$194,2,FALSE)=0,"",VLOOKUP($C26,'Control Sample Data'!$C$99:$M$194,2,FALSE)))</f>
        <v>20.260000000000002</v>
      </c>
      <c r="Q26" s="64">
        <f>IF(C26="","",IF(VLOOKUP($C26,'Control Sample Data'!$C$99:$M$194,3,FALSE)=0,"",VLOOKUP($C26,'Control Sample Data'!$C$99:$M$194,3,FALSE)))</f>
        <v>20.329999999999998</v>
      </c>
      <c r="R26" s="64">
        <f>IF(C26="","",IF(VLOOKUP($C26,'Control Sample Data'!$C$99:$M$194,4,FALSE)=0,"",VLOOKUP($C26,'Control Sample Data'!$C$99:$M$194,4,FALSE)))</f>
        <v>20.45</v>
      </c>
      <c r="S26" s="64" t="str">
        <f>IF(C26="","",IF(VLOOKUP($C26,'Control Sample Data'!$C$99:$M$194,5,FALSE)=0,"",VLOOKUP($C26,'Control Sample Data'!$C$99:$M$194,5,FALSE)))</f>
        <v/>
      </c>
      <c r="T26" s="64" t="str">
        <f>IF(C26="","",IF(VLOOKUP($C26,'Control Sample Data'!$C$99:$M$194,6,FALSE)=0,"",VLOOKUP($C26,'Control Sample Data'!$C$99:$M$194,6,FALSE)))</f>
        <v/>
      </c>
      <c r="U26" s="64" t="str">
        <f>IF(C26="","",IF(VLOOKUP($C26,'Control Sample Data'!$C$99:$M$194,7,FALSE)=0,"",VLOOKUP($C26,'Control Sample Data'!$C$99:$M$194,7,FALSE)))</f>
        <v/>
      </c>
      <c r="V26" s="64" t="str">
        <f>IF(C26="","",IF(VLOOKUP($C26,'Control Sample Data'!$C$99:$M$194,8,FALSE)=0,"",VLOOKUP($C26,'Control Sample Data'!$C$99:$M$194,8,FALSE)))</f>
        <v/>
      </c>
      <c r="W26" s="64" t="str">
        <f>IF(C26="","",IF(VLOOKUP($C26,'Control Sample Data'!$C$99:$M$194,9,FALSE)=0,"",VLOOKUP($C26,'Control Sample Data'!$C$99:$M$194,9,FALSE)))</f>
        <v/>
      </c>
      <c r="X26" s="64" t="str">
        <f>IF(C26="","",IF(VLOOKUP($C26,'Control Sample Data'!$C$99:$M$194,10,FALSE)=0,"",VLOOKUP($C26,'Control Sample Data'!$C$99:$M$194,10,FALSE)))</f>
        <v/>
      </c>
      <c r="Y26" s="64" t="str">
        <f>IF(C26="","",IF(VLOOKUP($C26,'Control Sample Data'!$C$99:$M$194,11,FALSE)=0,"",VLOOKUP($C26,'Control Sample Data'!$C$99:$M$194,11,FALSE)))</f>
        <v/>
      </c>
    </row>
    <row r="27" spans="1:25" ht="15" customHeight="1">
      <c r="A27" s="142"/>
      <c r="B27" s="19" t="str">
        <f>IF(C6="", "",VLOOKUP(C6,'Gene Table'!B$99:D$194,2,FALSE))</f>
        <v>HQP006171</v>
      </c>
      <c r="C27" s="96" t="str">
        <f>IF('Choose Housekeeping Genes'!C6=0,"",'Choose Housekeeping Genes'!C6)</f>
        <v>H06</v>
      </c>
      <c r="D27" s="96">
        <f>IF($C6="","",IF(VLOOKUP($C6,'Test Sample Data'!$C$99:$M$194,2,FALSE)=0,"",VLOOKUP($C6,'Test Sample Data'!$C$99:$M$194,2,FALSE)))</f>
        <v>23.24</v>
      </c>
      <c r="E27" s="96">
        <f>IF($C6="","",IF(VLOOKUP($C6,'Test Sample Data'!$C$99:$M$194,3,FALSE)=0,"",VLOOKUP($C6,'Test Sample Data'!$C$99:$M$194,3,FALSE)))</f>
        <v>23.35</v>
      </c>
      <c r="F27" s="64">
        <f>IF($C6="","",IF(VLOOKUP($C6,'Test Sample Data'!$C$99:$M$194,4,FALSE)=0,"",VLOOKUP($C6,'Test Sample Data'!$C$99:$M$194,4,FALSE)))</f>
        <v>23.42</v>
      </c>
      <c r="G27" s="64" t="str">
        <f>IF($C6="","",IF(VLOOKUP($C6,'Test Sample Data'!$C$99:$M$194,5,FALSE)=0,"",VLOOKUP($C6,'Test Sample Data'!$C$99:$M$194,5,FALSE)))</f>
        <v/>
      </c>
      <c r="H27" s="64" t="str">
        <f>IF($C6="","",IF(VLOOKUP($C6,'Test Sample Data'!$C$99:$M$194,6,FALSE)=0,"",VLOOKUP($C6,'Test Sample Data'!$C$99:$M$194,6,FALSE)))</f>
        <v/>
      </c>
      <c r="I27" s="64" t="str">
        <f>IF($C6="","",IF(VLOOKUP($C6,'Test Sample Data'!$C$99:$M$194,7,FALSE)=0,"",VLOOKUP($C6,'Test Sample Data'!$C$99:$M$194,7,FALSE)))</f>
        <v/>
      </c>
      <c r="J27" s="64" t="str">
        <f>IF($C6="","",IF(VLOOKUP($C6,'Test Sample Data'!$C$99:$M$194,8,FALSE)=0,"",VLOOKUP($C6,'Test Sample Data'!$C$99:$M$194,8,FALSE)))</f>
        <v/>
      </c>
      <c r="K27" s="64" t="str">
        <f>IF($C6="","",IF(VLOOKUP($C6,'Test Sample Data'!$C$99:$M$194,9,FALSE)=0,"",VLOOKUP($C6,'Test Sample Data'!$C$99:$M$194,9,FALSE)))</f>
        <v/>
      </c>
      <c r="L27" s="64" t="str">
        <f>IF($C6="","",IF(VLOOKUP($C6,'Test Sample Data'!$C$99:$M$194,10,FALSE)=0,"",VLOOKUP($C6,'Test Sample Data'!$C$99:$M$194,10,FALSE)))</f>
        <v/>
      </c>
      <c r="M27" s="64" t="str">
        <f>IF($C6="","",IF(VLOOKUP($C6,'Test Sample Data'!$C$99:$M$194,11,FALSE)=0,"",VLOOKUP($C6,'Test Sample Data'!$C$99:$M$194,11,FALSE)))</f>
        <v/>
      </c>
      <c r="N27" s="93" t="str">
        <f t="shared" si="3"/>
        <v>HQP006171</v>
      </c>
      <c r="O27" s="81" t="str">
        <f>IF('Choose Housekeeping Genes'!C27=0,"",'Choose Housekeeping Genes'!C27)</f>
        <v>H06</v>
      </c>
      <c r="P27" s="64">
        <f>IF(C27="","",IF(VLOOKUP($C27,'Control Sample Data'!$C$99:$M$194,2,FALSE)=0,"",VLOOKUP($C27,'Control Sample Data'!$C$99:$M$194,2,FALSE)))</f>
        <v>32</v>
      </c>
      <c r="Q27" s="64">
        <f>IF(C27="","",IF(VLOOKUP($C27,'Control Sample Data'!$C$99:$M$194,3,FALSE)=0,"",VLOOKUP($C27,'Control Sample Data'!$C$99:$M$194,3,FALSE)))</f>
        <v>35.6</v>
      </c>
      <c r="R27" s="64">
        <f>IF(C27="","",IF(VLOOKUP($C27,'Control Sample Data'!$C$99:$M$194,4,FALSE)=0,"",VLOOKUP($C27,'Control Sample Data'!$C$99:$M$194,4,FALSE)))</f>
        <v>39</v>
      </c>
      <c r="S27" s="64" t="str">
        <f>IF(C27="","",IF(VLOOKUP($C27,'Control Sample Data'!$C$99:$M$194,5,FALSE)=0,"",VLOOKUP($C27,'Control Sample Data'!$C$99:$M$194,5,FALSE)))</f>
        <v/>
      </c>
      <c r="T27" s="64" t="str">
        <f>IF(C27="","",IF(VLOOKUP($C27,'Control Sample Data'!$C$99:$M$194,6,FALSE)=0,"",VLOOKUP($C27,'Control Sample Data'!$C$99:$M$194,6,FALSE)))</f>
        <v/>
      </c>
      <c r="U27" s="64" t="str">
        <f>IF(C27="","",IF(VLOOKUP($C27,'Control Sample Data'!$C$99:$M$194,7,FALSE)=0,"",VLOOKUP($C27,'Control Sample Data'!$C$99:$M$194,7,FALSE)))</f>
        <v/>
      </c>
      <c r="V27" s="64" t="str">
        <f>IF(C27="","",IF(VLOOKUP($C27,'Control Sample Data'!$C$99:$M$194,8,FALSE)=0,"",VLOOKUP($C27,'Control Sample Data'!$C$99:$M$194,8,FALSE)))</f>
        <v/>
      </c>
      <c r="W27" s="64" t="str">
        <f>IF(C27="","",IF(VLOOKUP($C27,'Control Sample Data'!$C$99:$M$194,9,FALSE)=0,"",VLOOKUP($C27,'Control Sample Data'!$C$99:$M$194,9,FALSE)))</f>
        <v/>
      </c>
      <c r="X27" s="64" t="str">
        <f>IF(C27="","",IF(VLOOKUP($C27,'Control Sample Data'!$C$99:$M$194,10,FALSE)=0,"",VLOOKUP($C27,'Control Sample Data'!$C$99:$M$194,10,FALSE)))</f>
        <v/>
      </c>
      <c r="Y27" s="64" t="str">
        <f>IF(C27="","",IF(VLOOKUP($C27,'Control Sample Data'!$C$99:$M$194,11,FALSE)=0,"",VLOOKUP($C27,'Control Sample Data'!$C$99:$M$194,11,FALSE)))</f>
        <v/>
      </c>
    </row>
    <row r="28" spans="1:25" ht="15" customHeight="1">
      <c r="A28" s="142"/>
      <c r="B28" s="19" t="str">
        <f>IF(C7="", "",VLOOKUP(C7,'Gene Table'!B$99:D$194,2,FALSE))</f>
        <v>HQP009026</v>
      </c>
      <c r="C28" s="96" t="str">
        <f>IF('Choose Housekeeping Genes'!C7=0,"",'Choose Housekeeping Genes'!C7)</f>
        <v>H07</v>
      </c>
      <c r="D28" s="96">
        <f>IF($C7="","",IF(VLOOKUP($C7,'Test Sample Data'!$C$99:$M$194,2,FALSE)=0,"",VLOOKUP($C7,'Test Sample Data'!$C$99:$M$194,2,FALSE)))</f>
        <v>23.2</v>
      </c>
      <c r="E28" s="96">
        <f>IF($C7="","",IF(VLOOKUP($C7,'Test Sample Data'!$C$99:$M$194,3,FALSE)=0,"",VLOOKUP($C7,'Test Sample Data'!$C$99:$M$194,3,FALSE)))</f>
        <v>23.4</v>
      </c>
      <c r="F28" s="64">
        <f>IF($C7="","",IF(VLOOKUP($C7,'Test Sample Data'!$C$99:$M$194,4,FALSE)=0,"",VLOOKUP($C7,'Test Sample Data'!$C$99:$M$194,4,FALSE)))</f>
        <v>23.4</v>
      </c>
      <c r="G28" s="64" t="str">
        <f>IF($C7="","",IF(VLOOKUP($C7,'Test Sample Data'!$C$99:$M$194,5,FALSE)=0,"",VLOOKUP($C7,'Test Sample Data'!$C$99:$M$194,5,FALSE)))</f>
        <v/>
      </c>
      <c r="H28" s="64" t="str">
        <f>IF($C7="","",IF(VLOOKUP($C7,'Test Sample Data'!$C$99:$M$194,6,FALSE)=0,"",VLOOKUP($C7,'Test Sample Data'!$C$99:$M$194,6,FALSE)))</f>
        <v/>
      </c>
      <c r="I28" s="64" t="str">
        <f>IF($C7="","",IF(VLOOKUP($C7,'Test Sample Data'!$C$99:$M$194,7,FALSE)=0,"",VLOOKUP($C7,'Test Sample Data'!$C$99:$M$194,7,FALSE)))</f>
        <v/>
      </c>
      <c r="J28" s="64" t="str">
        <f>IF($C7="","",IF(VLOOKUP($C7,'Test Sample Data'!$C$99:$M$194,8,FALSE)=0,"",VLOOKUP($C7,'Test Sample Data'!$C$99:$M$194,8,FALSE)))</f>
        <v/>
      </c>
      <c r="K28" s="64" t="str">
        <f>IF($C7="","",IF(VLOOKUP($C7,'Test Sample Data'!$C$99:$M$194,9,FALSE)=0,"",VLOOKUP($C7,'Test Sample Data'!$C$99:$M$194,9,FALSE)))</f>
        <v/>
      </c>
      <c r="L28" s="64" t="str">
        <f>IF($C7="","",IF(VLOOKUP($C7,'Test Sample Data'!$C$99:$M$194,10,FALSE)=0,"",VLOOKUP($C7,'Test Sample Data'!$C$99:$M$194,10,FALSE)))</f>
        <v/>
      </c>
      <c r="M28" s="64" t="str">
        <f>IF($C7="","",IF(VLOOKUP($C7,'Test Sample Data'!$C$99:$M$194,11,FALSE)=0,"",VLOOKUP($C7,'Test Sample Data'!$C$99:$M$194,11,FALSE)))</f>
        <v/>
      </c>
      <c r="N28" s="93" t="str">
        <f t="shared" si="3"/>
        <v>HQP009026</v>
      </c>
      <c r="O28" s="81" t="str">
        <f>IF('Choose Housekeeping Genes'!C28=0,"",'Choose Housekeeping Genes'!C28)</f>
        <v>H07</v>
      </c>
      <c r="P28" s="64">
        <f>IF(C28="","",IF(VLOOKUP($C28,'Control Sample Data'!$C$99:$M$194,2,FALSE)=0,"",VLOOKUP($C28,'Control Sample Data'!$C$99:$M$194,2,FALSE)))</f>
        <v>23.13</v>
      </c>
      <c r="Q28" s="64">
        <f>IF(C28="","",IF(VLOOKUP($C28,'Control Sample Data'!$C$99:$M$194,3,FALSE)=0,"",VLOOKUP($C28,'Control Sample Data'!$C$99:$M$194,3,FALSE)))</f>
        <v>23.2</v>
      </c>
      <c r="R28" s="64">
        <f>IF(C28="","",IF(VLOOKUP($C28,'Control Sample Data'!$C$99:$M$194,4,FALSE)=0,"",VLOOKUP($C28,'Control Sample Data'!$C$99:$M$194,4,FALSE)))</f>
        <v>23.31</v>
      </c>
      <c r="S28" s="64" t="str">
        <f>IF(C28="","",IF(VLOOKUP($C28,'Control Sample Data'!$C$99:$M$194,5,FALSE)=0,"",VLOOKUP($C28,'Control Sample Data'!$C$99:$M$194,5,FALSE)))</f>
        <v/>
      </c>
      <c r="T28" s="64" t="str">
        <f>IF(C28="","",IF(VLOOKUP($C28,'Control Sample Data'!$C$99:$M$194,6,FALSE)=0,"",VLOOKUP($C28,'Control Sample Data'!$C$99:$M$194,6,FALSE)))</f>
        <v/>
      </c>
      <c r="U28" s="64" t="str">
        <f>IF(C28="","",IF(VLOOKUP($C28,'Control Sample Data'!$C$99:$M$194,7,FALSE)=0,"",VLOOKUP($C28,'Control Sample Data'!$C$99:$M$194,7,FALSE)))</f>
        <v/>
      </c>
      <c r="V28" s="64" t="str">
        <f>IF(C28="","",IF(VLOOKUP($C28,'Control Sample Data'!$C$99:$M$194,8,FALSE)=0,"",VLOOKUP($C28,'Control Sample Data'!$C$99:$M$194,8,FALSE)))</f>
        <v/>
      </c>
      <c r="W28" s="64" t="str">
        <f>IF(C28="","",IF(VLOOKUP($C28,'Control Sample Data'!$C$99:$M$194,9,FALSE)=0,"",VLOOKUP($C28,'Control Sample Data'!$C$99:$M$194,9,FALSE)))</f>
        <v/>
      </c>
      <c r="X28" s="64" t="str">
        <f>IF(C28="","",IF(VLOOKUP($C28,'Control Sample Data'!$C$99:$M$194,10,FALSE)=0,"",VLOOKUP($C28,'Control Sample Data'!$C$99:$M$194,10,FALSE)))</f>
        <v/>
      </c>
      <c r="Y28" s="64" t="str">
        <f>IF(C28="","",IF(VLOOKUP($C28,'Control Sample Data'!$C$99:$M$194,11,FALSE)=0,"",VLOOKUP($C28,'Control Sample Data'!$C$99:$M$194,11,FALSE)))</f>
        <v/>
      </c>
    </row>
    <row r="29" spans="1:25" ht="15" customHeight="1">
      <c r="A29" s="142"/>
      <c r="B29" s="19" t="str">
        <f>IF(C8="", "",VLOOKUP(C8,'Gene Table'!B$99:D$194,2,FALSE))</f>
        <v>HQP054253</v>
      </c>
      <c r="C29" s="96" t="str">
        <f>IF('Choose Housekeeping Genes'!C8=0,"",'Choose Housekeeping Genes'!C8)</f>
        <v>H08</v>
      </c>
      <c r="D29" s="96">
        <f>IF($C8="","",IF(VLOOKUP($C8,'Test Sample Data'!$C$99:$M$194,2,FALSE)=0,"",VLOOKUP($C8,'Test Sample Data'!$C$99:$M$194,2,FALSE)))</f>
        <v>23.29</v>
      </c>
      <c r="E29" s="96">
        <f>IF($C8="","",IF(VLOOKUP($C8,'Test Sample Data'!$C$99:$M$194,3,FALSE)=0,"",VLOOKUP($C8,'Test Sample Data'!$C$99:$M$194,3,FALSE)))</f>
        <v>23.41</v>
      </c>
      <c r="F29" s="64">
        <f>IF($C8="","",IF(VLOOKUP($C8,'Test Sample Data'!$C$99:$M$194,4,FALSE)=0,"",VLOOKUP($C8,'Test Sample Data'!$C$99:$M$194,4,FALSE)))</f>
        <v>23.43</v>
      </c>
      <c r="G29" s="64" t="str">
        <f>IF($C8="","",IF(VLOOKUP($C8,'Test Sample Data'!$C$99:$M$194,5,FALSE)=0,"",VLOOKUP($C8,'Test Sample Data'!$C$99:$M$194,5,FALSE)))</f>
        <v/>
      </c>
      <c r="H29" s="64" t="str">
        <f>IF($C8="","",IF(VLOOKUP($C8,'Test Sample Data'!$C$99:$M$194,6,FALSE)=0,"",VLOOKUP($C8,'Test Sample Data'!$C$99:$M$194,6,FALSE)))</f>
        <v/>
      </c>
      <c r="I29" s="64" t="str">
        <f>IF($C8="","",IF(VLOOKUP($C8,'Test Sample Data'!$C$99:$M$194,7,FALSE)=0,"",VLOOKUP($C8,'Test Sample Data'!$C$99:$M$194,7,FALSE)))</f>
        <v/>
      </c>
      <c r="J29" s="64" t="str">
        <f>IF($C8="","",IF(VLOOKUP($C8,'Test Sample Data'!$C$99:$M$194,8,FALSE)=0,"",VLOOKUP($C8,'Test Sample Data'!$C$99:$M$194,8,FALSE)))</f>
        <v/>
      </c>
      <c r="K29" s="64" t="str">
        <f>IF($C8="","",IF(VLOOKUP($C8,'Test Sample Data'!$C$99:$M$194,9,FALSE)=0,"",VLOOKUP($C8,'Test Sample Data'!$C$99:$M$194,9,FALSE)))</f>
        <v/>
      </c>
      <c r="L29" s="64" t="str">
        <f>IF($C8="","",IF(VLOOKUP($C8,'Test Sample Data'!$C$99:$M$194,10,FALSE)=0,"",VLOOKUP($C8,'Test Sample Data'!$C$99:$M$194,10,FALSE)))</f>
        <v/>
      </c>
      <c r="M29" s="64" t="str">
        <f>IF($C8="","",IF(VLOOKUP($C8,'Test Sample Data'!$C$99:$M$194,11,FALSE)=0,"",VLOOKUP($C8,'Test Sample Data'!$C$99:$M$194,11,FALSE)))</f>
        <v/>
      </c>
      <c r="N29" s="93" t="str">
        <f t="shared" si="3"/>
        <v>HQP054253</v>
      </c>
      <c r="O29" s="81" t="str">
        <f>IF('Choose Housekeeping Genes'!C29=0,"",'Choose Housekeeping Genes'!C29)</f>
        <v>H08</v>
      </c>
      <c r="P29" s="64">
        <f>IF(C29="","",IF(VLOOKUP($C29,'Control Sample Data'!$C$99:$M$194,2,FALSE)=0,"",VLOOKUP($C29,'Control Sample Data'!$C$99:$M$194,2,FALSE)))</f>
        <v>23.19</v>
      </c>
      <c r="Q29" s="64">
        <f>IF(C29="","",IF(VLOOKUP($C29,'Control Sample Data'!$C$99:$M$194,3,FALSE)=0,"",VLOOKUP($C29,'Control Sample Data'!$C$99:$M$194,3,FALSE)))</f>
        <v>23.18</v>
      </c>
      <c r="R29" s="64">
        <f>IF(C29="","",IF(VLOOKUP($C29,'Control Sample Data'!$C$99:$M$194,4,FALSE)=0,"",VLOOKUP($C29,'Control Sample Data'!$C$99:$M$194,4,FALSE)))</f>
        <v>23.31</v>
      </c>
      <c r="S29" s="64" t="str">
        <f>IF(C29="","",IF(VLOOKUP($C29,'Control Sample Data'!$C$99:$M$194,5,FALSE)=0,"",VLOOKUP($C29,'Control Sample Data'!$C$99:$M$194,5,FALSE)))</f>
        <v/>
      </c>
      <c r="T29" s="64" t="str">
        <f>IF(C29="","",IF(VLOOKUP($C29,'Control Sample Data'!$C$99:$M$194,6,FALSE)=0,"",VLOOKUP($C29,'Control Sample Data'!$C$99:$M$194,6,FALSE)))</f>
        <v/>
      </c>
      <c r="U29" s="64" t="str">
        <f>IF(C29="","",IF(VLOOKUP($C29,'Control Sample Data'!$C$99:$M$194,7,FALSE)=0,"",VLOOKUP($C29,'Control Sample Data'!$C$99:$M$194,7,FALSE)))</f>
        <v/>
      </c>
      <c r="V29" s="64" t="str">
        <f>IF(C29="","",IF(VLOOKUP($C29,'Control Sample Data'!$C$99:$M$194,8,FALSE)=0,"",VLOOKUP($C29,'Control Sample Data'!$C$99:$M$194,8,FALSE)))</f>
        <v/>
      </c>
      <c r="W29" s="64" t="str">
        <f>IF(C29="","",IF(VLOOKUP($C29,'Control Sample Data'!$C$99:$M$194,9,FALSE)=0,"",VLOOKUP($C29,'Control Sample Data'!$C$99:$M$194,9,FALSE)))</f>
        <v/>
      </c>
      <c r="X29" s="64" t="str">
        <f>IF(C29="","",IF(VLOOKUP($C29,'Control Sample Data'!$C$99:$M$194,10,FALSE)=0,"",VLOOKUP($C29,'Control Sample Data'!$C$99:$M$194,10,FALSE)))</f>
        <v/>
      </c>
      <c r="Y29" s="64" t="str">
        <f>IF(C29="","",IF(VLOOKUP($C29,'Control Sample Data'!$C$99:$M$194,11,FALSE)=0,"",VLOOKUP($C29,'Control Sample Data'!$C$99:$M$194,11,FALSE)))</f>
        <v/>
      </c>
    </row>
    <row r="30" spans="1:25" ht="15" customHeight="1">
      <c r="A30" s="142"/>
      <c r="B30" s="19" t="str">
        <f>IF(C9="", "",VLOOKUP(C9,'Gene Table'!B$99:D$194,2,FALSE))</f>
        <v/>
      </c>
      <c r="C30" s="96" t="str">
        <f>IF('Choose Housekeeping Genes'!C9=0,"",'Choose Housekeeping Genes'!C9)</f>
        <v/>
      </c>
      <c r="D30" s="96" t="str">
        <f>IF($C9="","",IF(VLOOKUP($C9,'Test Sample Data'!$C$99:$M$194,2,FALSE)=0,"",VLOOKUP($C9,'Test Sample Data'!$C$99:$M$194,2,FALSE)))</f>
        <v/>
      </c>
      <c r="E30" s="96" t="str">
        <f>IF($C9="","",IF(VLOOKUP($C9,'Test Sample Data'!$C$99:$M$194,3,FALSE)=0,"",VLOOKUP($C9,'Test Sample Data'!$C$99:$M$194,3,FALSE)))</f>
        <v/>
      </c>
      <c r="F30" s="64" t="str">
        <f>IF($C9="","",IF(VLOOKUP($C9,'Test Sample Data'!$C$99:$M$194,4,FALSE)=0,"",VLOOKUP($C9,'Test Sample Data'!$C$99:$M$194,4,FALSE)))</f>
        <v/>
      </c>
      <c r="G30" s="64" t="str">
        <f>IF($C9="","",IF(VLOOKUP($C9,'Test Sample Data'!$C$99:$M$194,5,FALSE)=0,"",VLOOKUP($C9,'Test Sample Data'!$C$99:$M$194,5,FALSE)))</f>
        <v/>
      </c>
      <c r="H30" s="64" t="str">
        <f>IF($C9="","",IF(VLOOKUP($C9,'Test Sample Data'!$C$99:$M$194,6,FALSE)=0,"",VLOOKUP($C9,'Test Sample Data'!$C$99:$M$194,6,FALSE)))</f>
        <v/>
      </c>
      <c r="I30" s="64" t="str">
        <f>IF($C9="","",IF(VLOOKUP($C9,'Test Sample Data'!$C$99:$M$194,7,FALSE)=0,"",VLOOKUP($C9,'Test Sample Data'!$C$99:$M$194,7,FALSE)))</f>
        <v/>
      </c>
      <c r="J30" s="64" t="str">
        <f>IF($C9="","",IF(VLOOKUP($C9,'Test Sample Data'!$C$99:$M$194,8,FALSE)=0,"",VLOOKUP($C9,'Test Sample Data'!$C$99:$M$194,8,FALSE)))</f>
        <v/>
      </c>
      <c r="K30" s="64" t="str">
        <f>IF($C9="","",IF(VLOOKUP($C9,'Test Sample Data'!$C$99:$M$194,9,FALSE)=0,"",VLOOKUP($C9,'Test Sample Data'!$C$99:$M$194,9,FALSE)))</f>
        <v/>
      </c>
      <c r="L30" s="64" t="str">
        <f>IF($C9="","",IF(VLOOKUP($C9,'Test Sample Data'!$C$99:$M$194,10,FALSE)=0,"",VLOOKUP($C9,'Test Sample Data'!$C$99:$M$194,10,FALSE)))</f>
        <v/>
      </c>
      <c r="M30" s="64" t="str">
        <f>IF($C9="","",IF(VLOOKUP($C9,'Test Sample Data'!$C$99:$M$194,11,FALSE)=0,"",VLOOKUP($C9,'Test Sample Data'!$C$99:$M$194,11,FALSE)))</f>
        <v/>
      </c>
      <c r="N30" s="93" t="str">
        <f t="shared" si="3"/>
        <v/>
      </c>
      <c r="O30" s="81" t="str">
        <f>IF('Choose Housekeeping Genes'!C30=0,"",'Choose Housekeeping Genes'!C30)</f>
        <v/>
      </c>
      <c r="P30" s="64" t="str">
        <f>IF(C30="","",IF(VLOOKUP($C30,'Control Sample Data'!$C$99:$M$194,2,FALSE)=0,"",VLOOKUP($C30,'Control Sample Data'!$C$99:$M$194,2,FALSE)))</f>
        <v/>
      </c>
      <c r="Q30" s="64" t="str">
        <f>IF(C30="","",IF(VLOOKUP($C30,'Control Sample Data'!$C$99:$M$194,3,FALSE)=0,"",VLOOKUP($C30,'Control Sample Data'!$C$99:$M$194,3,FALSE)))</f>
        <v/>
      </c>
      <c r="R30" s="64" t="str">
        <f>IF(C30="","",IF(VLOOKUP($C30,'Control Sample Data'!$C$99:$M$194,4,FALSE)=0,"",VLOOKUP($C30,'Control Sample Data'!$C$99:$M$194,4,FALSE)))</f>
        <v/>
      </c>
      <c r="S30" s="64" t="str">
        <f>IF(C30="","",IF(VLOOKUP($C30,'Control Sample Data'!$C$99:$M$194,5,FALSE)=0,"",VLOOKUP($C30,'Control Sample Data'!$C$99:$M$194,5,FALSE)))</f>
        <v/>
      </c>
      <c r="T30" s="64" t="str">
        <f>IF(C30="","",IF(VLOOKUP($C30,'Control Sample Data'!$C$99:$M$194,6,FALSE)=0,"",VLOOKUP($C30,'Control Sample Data'!$C$99:$M$194,6,FALSE)))</f>
        <v/>
      </c>
      <c r="U30" s="64" t="str">
        <f>IF(C30="","",IF(VLOOKUP($C30,'Control Sample Data'!$C$99:$M$194,7,FALSE)=0,"",VLOOKUP($C30,'Control Sample Data'!$C$99:$M$194,7,FALSE)))</f>
        <v/>
      </c>
      <c r="V30" s="64" t="str">
        <f>IF(C30="","",IF(VLOOKUP($C30,'Control Sample Data'!$C$99:$M$194,8,FALSE)=0,"",VLOOKUP($C30,'Control Sample Data'!$C$99:$M$194,8,FALSE)))</f>
        <v/>
      </c>
      <c r="W30" s="64" t="str">
        <f>IF(C30="","",IF(VLOOKUP($C30,'Control Sample Data'!$C$99:$M$194,9,FALSE)=0,"",VLOOKUP($C30,'Control Sample Data'!$C$99:$M$194,9,FALSE)))</f>
        <v/>
      </c>
      <c r="X30" s="64" t="str">
        <f>IF(C30="","",IF(VLOOKUP($C30,'Control Sample Data'!$C$99:$M$194,10,FALSE)=0,"",VLOOKUP($C30,'Control Sample Data'!$C$99:$M$194,10,FALSE)))</f>
        <v/>
      </c>
      <c r="Y30" s="64" t="str">
        <f>IF(C30="","",IF(VLOOKUP($C30,'Control Sample Data'!$C$99:$M$194,11,FALSE)=0,"",VLOOKUP($C30,'Control Sample Data'!$C$99:$M$194,11,FALSE)))</f>
        <v/>
      </c>
    </row>
    <row r="31" spans="1:25" ht="15" customHeight="1">
      <c r="A31" s="142"/>
      <c r="B31" s="19" t="str">
        <f>IF(C10="", "",VLOOKUP(C10,'Gene Table'!B$99:D$194,2,FALSE))</f>
        <v/>
      </c>
      <c r="C31" s="96" t="str">
        <f>IF('Choose Housekeeping Genes'!C10=0,"",'Choose Housekeeping Genes'!C10)</f>
        <v/>
      </c>
      <c r="D31" s="96" t="str">
        <f>IF($C10="","",IF(VLOOKUP($C10,'Test Sample Data'!$C$99:$M$194,2,FALSE)=0,"",VLOOKUP($C10,'Test Sample Data'!$C$99:$M$194,2,FALSE)))</f>
        <v/>
      </c>
      <c r="E31" s="96" t="str">
        <f>IF($C10="","",IF(VLOOKUP($C10,'Test Sample Data'!$C$99:$M$194,3,FALSE)=0,"",VLOOKUP($C10,'Test Sample Data'!$C$99:$M$194,3,FALSE)))</f>
        <v/>
      </c>
      <c r="F31" s="64" t="str">
        <f>IF($C10="","",IF(VLOOKUP($C10,'Test Sample Data'!$C$99:$M$194,4,FALSE)=0,"",VLOOKUP($C10,'Test Sample Data'!$C$99:$M$194,4,FALSE)))</f>
        <v/>
      </c>
      <c r="G31" s="64" t="str">
        <f>IF($C10="","",IF(VLOOKUP($C10,'Test Sample Data'!$C$99:$M$194,5,FALSE)=0,"",VLOOKUP($C10,'Test Sample Data'!$C$99:$M$194,5,FALSE)))</f>
        <v/>
      </c>
      <c r="H31" s="64" t="str">
        <f>IF($C10="","",IF(VLOOKUP($C10,'Test Sample Data'!$C$99:$M$194,6,FALSE)=0,"",VLOOKUP($C10,'Test Sample Data'!$C$99:$M$194,6,FALSE)))</f>
        <v/>
      </c>
      <c r="I31" s="64" t="str">
        <f>IF($C10="","",IF(VLOOKUP($C10,'Test Sample Data'!$C$99:$M$194,7,FALSE)=0,"",VLOOKUP($C10,'Test Sample Data'!$C$99:$M$194,7,FALSE)))</f>
        <v/>
      </c>
      <c r="J31" s="64" t="str">
        <f>IF($C10="","",IF(VLOOKUP($C10,'Test Sample Data'!$C$99:$M$194,8,FALSE)=0,"",VLOOKUP($C10,'Test Sample Data'!$C$99:$M$194,8,FALSE)))</f>
        <v/>
      </c>
      <c r="K31" s="64" t="str">
        <f>IF($C10="","",IF(VLOOKUP($C10,'Test Sample Data'!$C$99:$M$194,9,FALSE)=0,"",VLOOKUP($C10,'Test Sample Data'!$C$99:$M$194,9,FALSE)))</f>
        <v/>
      </c>
      <c r="L31" s="64" t="str">
        <f>IF($C10="","",IF(VLOOKUP($C10,'Test Sample Data'!$C$99:$M$194,10,FALSE)=0,"",VLOOKUP($C10,'Test Sample Data'!$C$99:$M$194,10,FALSE)))</f>
        <v/>
      </c>
      <c r="M31" s="64" t="str">
        <f>IF($C10="","",IF(VLOOKUP($C10,'Test Sample Data'!$C$99:$M$194,11,FALSE)=0,"",VLOOKUP($C10,'Test Sample Data'!$C$99:$M$194,11,FALSE)))</f>
        <v/>
      </c>
      <c r="N31" s="93" t="str">
        <f t="shared" si="3"/>
        <v/>
      </c>
      <c r="O31" s="81" t="str">
        <f>IF('Choose Housekeeping Genes'!C31=0,"",'Choose Housekeeping Genes'!C31)</f>
        <v/>
      </c>
      <c r="P31" s="64" t="str">
        <f>IF(C31="","",IF(VLOOKUP($C31,'Control Sample Data'!$C$99:$M$194,2,FALSE)=0,"",VLOOKUP($C31,'Control Sample Data'!$C$99:$M$194,2,FALSE)))</f>
        <v/>
      </c>
      <c r="Q31" s="64" t="str">
        <f>IF(C31="","",IF(VLOOKUP($C31,'Control Sample Data'!$C$99:$M$194,3,FALSE)=0,"",VLOOKUP($C31,'Control Sample Data'!$C$99:$M$194,3,FALSE)))</f>
        <v/>
      </c>
      <c r="R31" s="64" t="str">
        <f>IF(C31="","",IF(VLOOKUP($C31,'Control Sample Data'!$C$99:$M$194,4,FALSE)=0,"",VLOOKUP($C31,'Control Sample Data'!$C$99:$M$194,4,FALSE)))</f>
        <v/>
      </c>
      <c r="S31" s="64" t="str">
        <f>IF(C31="","",IF(VLOOKUP($C31,'Control Sample Data'!$C$99:$M$194,5,FALSE)=0,"",VLOOKUP($C31,'Control Sample Data'!$C$99:$M$194,5,FALSE)))</f>
        <v/>
      </c>
      <c r="T31" s="64" t="str">
        <f>IF(C31="","",IF(VLOOKUP($C31,'Control Sample Data'!$C$99:$M$194,6,FALSE)=0,"",VLOOKUP($C31,'Control Sample Data'!$C$99:$M$194,6,FALSE)))</f>
        <v/>
      </c>
      <c r="U31" s="64" t="str">
        <f>IF(C31="","",IF(VLOOKUP($C31,'Control Sample Data'!$C$99:$M$194,7,FALSE)=0,"",VLOOKUP($C31,'Control Sample Data'!$C$99:$M$194,7,FALSE)))</f>
        <v/>
      </c>
      <c r="V31" s="64" t="str">
        <f>IF(C31="","",IF(VLOOKUP($C31,'Control Sample Data'!$C$99:$M$194,8,FALSE)=0,"",VLOOKUP($C31,'Control Sample Data'!$C$99:$M$194,8,FALSE)))</f>
        <v/>
      </c>
      <c r="W31" s="64" t="str">
        <f>IF(C31="","",IF(VLOOKUP($C31,'Control Sample Data'!$C$99:$M$194,9,FALSE)=0,"",VLOOKUP($C31,'Control Sample Data'!$C$99:$M$194,9,FALSE)))</f>
        <v/>
      </c>
      <c r="X31" s="64" t="str">
        <f>IF(C31="","",IF(VLOOKUP($C31,'Control Sample Data'!$C$99:$M$194,10,FALSE)=0,"",VLOOKUP($C31,'Control Sample Data'!$C$99:$M$194,10,FALSE)))</f>
        <v/>
      </c>
      <c r="Y31" s="64" t="str">
        <f>IF(C31="","",IF(VLOOKUP($C31,'Control Sample Data'!$C$99:$M$194,11,FALSE)=0,"",VLOOKUP($C31,'Control Sample Data'!$C$99:$M$194,11,FALSE)))</f>
        <v/>
      </c>
    </row>
    <row r="32" spans="1:25" ht="15" customHeight="1">
      <c r="A32" s="142"/>
      <c r="B32" s="19" t="str">
        <f>IF(C11="", "",VLOOKUP(C11,'Gene Table'!B$99:D$194,2,FALSE))</f>
        <v/>
      </c>
      <c r="C32" s="96" t="str">
        <f>IF('Choose Housekeeping Genes'!C11=0,"",'Choose Housekeeping Genes'!C11)</f>
        <v/>
      </c>
      <c r="D32" s="96" t="str">
        <f>IF($C11="","",IF(VLOOKUP($C11,'Test Sample Data'!$C$99:$M$194,2,FALSE)=0,"",VLOOKUP($C11,'Test Sample Data'!$C$99:$M$194,2,FALSE)))</f>
        <v/>
      </c>
      <c r="E32" s="96" t="str">
        <f>IF($C11="","",IF(VLOOKUP($C11,'Test Sample Data'!$C$99:$M$194,3,FALSE)=0,"",VLOOKUP($C11,'Test Sample Data'!$C$99:$M$194,3,FALSE)))</f>
        <v/>
      </c>
      <c r="F32" s="64" t="str">
        <f>IF($C11="","",IF(VLOOKUP($C11,'Test Sample Data'!$C$99:$M$194,4,FALSE)=0,"",VLOOKUP($C11,'Test Sample Data'!$C$99:$M$194,4,FALSE)))</f>
        <v/>
      </c>
      <c r="G32" s="64" t="str">
        <f>IF($C11="","",IF(VLOOKUP($C11,'Test Sample Data'!$C$99:$M$194,5,FALSE)=0,"",VLOOKUP($C11,'Test Sample Data'!$C$99:$M$194,5,FALSE)))</f>
        <v/>
      </c>
      <c r="H32" s="64" t="str">
        <f>IF($C11="","",IF(VLOOKUP($C11,'Test Sample Data'!$C$99:$M$194,6,FALSE)=0,"",VLOOKUP($C11,'Test Sample Data'!$C$99:$M$194,6,FALSE)))</f>
        <v/>
      </c>
      <c r="I32" s="64" t="str">
        <f>IF($C11="","",IF(VLOOKUP($C11,'Test Sample Data'!$C$99:$M$194,7,FALSE)=0,"",VLOOKUP($C11,'Test Sample Data'!$C$99:$M$194,7,FALSE)))</f>
        <v/>
      </c>
      <c r="J32" s="64" t="str">
        <f>IF($C11="","",IF(VLOOKUP($C11,'Test Sample Data'!$C$99:$M$194,8,FALSE)=0,"",VLOOKUP($C11,'Test Sample Data'!$C$99:$M$194,8,FALSE)))</f>
        <v/>
      </c>
      <c r="K32" s="64" t="str">
        <f>IF($C11="","",IF(VLOOKUP($C11,'Test Sample Data'!$C$99:$M$194,9,FALSE)=0,"",VLOOKUP($C11,'Test Sample Data'!$C$99:$M$194,9,FALSE)))</f>
        <v/>
      </c>
      <c r="L32" s="64" t="str">
        <f>IF($C11="","",IF(VLOOKUP($C11,'Test Sample Data'!$C$99:$M$194,10,FALSE)=0,"",VLOOKUP($C11,'Test Sample Data'!$C$99:$M$194,10,FALSE)))</f>
        <v/>
      </c>
      <c r="M32" s="64" t="str">
        <f>IF($C11="","",IF(VLOOKUP($C11,'Test Sample Data'!$C$99:$M$194,11,FALSE)=0,"",VLOOKUP($C11,'Test Sample Data'!$C$99:$M$194,11,FALSE)))</f>
        <v/>
      </c>
      <c r="N32" s="93" t="str">
        <f t="shared" si="3"/>
        <v/>
      </c>
      <c r="O32" s="81" t="str">
        <f>IF('Choose Housekeeping Genes'!C32=0,"",'Choose Housekeeping Genes'!C32)</f>
        <v/>
      </c>
      <c r="P32" s="64" t="str">
        <f>IF(C32="","",IF(VLOOKUP($C32,'Control Sample Data'!$C$99:$M$194,2,FALSE)=0,"",VLOOKUP($C32,'Control Sample Data'!$C$99:$M$194,2,FALSE)))</f>
        <v/>
      </c>
      <c r="Q32" s="64" t="str">
        <f>IF(C32="","",IF(VLOOKUP($C32,'Control Sample Data'!$C$99:$M$194,3,FALSE)=0,"",VLOOKUP($C32,'Control Sample Data'!$C$99:$M$194,3,FALSE)))</f>
        <v/>
      </c>
      <c r="R32" s="64" t="str">
        <f>IF(C32="","",IF(VLOOKUP($C32,'Control Sample Data'!$C$99:$M$194,4,FALSE)=0,"",VLOOKUP($C32,'Control Sample Data'!$C$99:$M$194,4,FALSE)))</f>
        <v/>
      </c>
      <c r="S32" s="64" t="str">
        <f>IF(C32="","",IF(VLOOKUP($C32,'Control Sample Data'!$C$99:$M$194,5,FALSE)=0,"",VLOOKUP($C32,'Control Sample Data'!$C$99:$M$194,5,FALSE)))</f>
        <v/>
      </c>
      <c r="T32" s="64" t="str">
        <f>IF(C32="","",IF(VLOOKUP($C32,'Control Sample Data'!$C$99:$M$194,6,FALSE)=0,"",VLOOKUP($C32,'Control Sample Data'!$C$99:$M$194,6,FALSE)))</f>
        <v/>
      </c>
      <c r="U32" s="64" t="str">
        <f>IF(C32="","",IF(VLOOKUP($C32,'Control Sample Data'!$C$99:$M$194,7,FALSE)=0,"",VLOOKUP($C32,'Control Sample Data'!$C$99:$M$194,7,FALSE)))</f>
        <v/>
      </c>
      <c r="V32" s="64" t="str">
        <f>IF(C32="","",IF(VLOOKUP($C32,'Control Sample Data'!$C$99:$M$194,8,FALSE)=0,"",VLOOKUP($C32,'Control Sample Data'!$C$99:$M$194,8,FALSE)))</f>
        <v/>
      </c>
      <c r="W32" s="64" t="str">
        <f>IF(C32="","",IF(VLOOKUP($C32,'Control Sample Data'!$C$99:$M$194,9,FALSE)=0,"",VLOOKUP($C32,'Control Sample Data'!$C$99:$M$194,9,FALSE)))</f>
        <v/>
      </c>
      <c r="X32" s="64" t="str">
        <f>IF(C32="","",IF(VLOOKUP($C32,'Control Sample Data'!$C$99:$M$194,10,FALSE)=0,"",VLOOKUP($C32,'Control Sample Data'!$C$99:$M$194,10,FALSE)))</f>
        <v/>
      </c>
      <c r="Y32" s="64" t="str">
        <f>IF(C32="","",IF(VLOOKUP($C32,'Control Sample Data'!$C$99:$M$194,11,FALSE)=0,"",VLOOKUP($C32,'Control Sample Data'!$C$99:$M$194,11,FALSE)))</f>
        <v/>
      </c>
    </row>
    <row r="33" spans="1:25" ht="15" customHeight="1">
      <c r="A33" s="142"/>
      <c r="B33" s="19" t="str">
        <f>IF(C12="", "",VLOOKUP(C12,'Gene Table'!B$99:D$194,2,FALSE))</f>
        <v/>
      </c>
      <c r="C33" s="96" t="str">
        <f>IF('Choose Housekeeping Genes'!C12=0,"",'Choose Housekeeping Genes'!C12)</f>
        <v/>
      </c>
      <c r="D33" s="96" t="str">
        <f>IF($C12="","",IF(VLOOKUP($C12,'Test Sample Data'!$C$99:$M$194,2,FALSE)=0,"",VLOOKUP($C12,'Test Sample Data'!$C$99:$M$194,2,FALSE)))</f>
        <v/>
      </c>
      <c r="E33" s="96" t="str">
        <f>IF($C12="","",IF(VLOOKUP($C12,'Test Sample Data'!$C$99:$M$194,3,FALSE)=0,"",VLOOKUP($C12,'Test Sample Data'!$C$99:$M$194,3,FALSE)))</f>
        <v/>
      </c>
      <c r="F33" s="64" t="str">
        <f>IF($C12="","",IF(VLOOKUP($C12,'Test Sample Data'!$C$99:$M$194,4,FALSE)=0,"",VLOOKUP($C12,'Test Sample Data'!$C$99:$M$194,4,FALSE)))</f>
        <v/>
      </c>
      <c r="G33" s="64" t="str">
        <f>IF($C12="","",IF(VLOOKUP($C12,'Test Sample Data'!$C$99:$M$194,5,FALSE)=0,"",VLOOKUP($C12,'Test Sample Data'!$C$99:$M$194,5,FALSE)))</f>
        <v/>
      </c>
      <c r="H33" s="64" t="str">
        <f>IF($C12="","",IF(VLOOKUP($C12,'Test Sample Data'!$C$99:$M$194,6,FALSE)=0,"",VLOOKUP($C12,'Test Sample Data'!$C$99:$M$194,6,FALSE)))</f>
        <v/>
      </c>
      <c r="I33" s="64" t="str">
        <f>IF($C12="","",IF(VLOOKUP($C12,'Test Sample Data'!$C$99:$M$194,7,FALSE)=0,"",VLOOKUP($C12,'Test Sample Data'!$C$99:$M$194,7,FALSE)))</f>
        <v/>
      </c>
      <c r="J33" s="64" t="str">
        <f>IF($C12="","",IF(VLOOKUP($C12,'Test Sample Data'!$C$99:$M$194,8,FALSE)=0,"",VLOOKUP($C12,'Test Sample Data'!$C$99:$M$194,8,FALSE)))</f>
        <v/>
      </c>
      <c r="K33" s="64" t="str">
        <f>IF($C12="","",IF(VLOOKUP($C12,'Test Sample Data'!$C$99:$M$194,9,FALSE)=0,"",VLOOKUP($C12,'Test Sample Data'!$C$99:$M$194,9,FALSE)))</f>
        <v/>
      </c>
      <c r="L33" s="64" t="str">
        <f>IF($C12="","",IF(VLOOKUP($C12,'Test Sample Data'!$C$99:$M$194,10,FALSE)=0,"",VLOOKUP($C12,'Test Sample Data'!$C$99:$M$194,10,FALSE)))</f>
        <v/>
      </c>
      <c r="M33" s="64" t="str">
        <f>IF($C12="","",IF(VLOOKUP($C12,'Test Sample Data'!$C$99:$M$194,11,FALSE)=0,"",VLOOKUP($C12,'Test Sample Data'!$C$99:$M$194,11,FALSE)))</f>
        <v/>
      </c>
      <c r="N33" s="93" t="str">
        <f t="shared" si="3"/>
        <v/>
      </c>
      <c r="O33" s="81" t="str">
        <f>IF('Choose Housekeeping Genes'!C33=0,"",'Choose Housekeeping Genes'!C33)</f>
        <v/>
      </c>
      <c r="P33" s="64" t="str">
        <f>IF(C33="","",IF(VLOOKUP($C33,'Control Sample Data'!$C$99:$M$194,2,FALSE)=0,"",VLOOKUP($C33,'Control Sample Data'!$C$99:$M$194,2,FALSE)))</f>
        <v/>
      </c>
      <c r="Q33" s="64" t="str">
        <f>IF(C33="","",IF(VLOOKUP($C33,'Control Sample Data'!$C$99:$M$194,3,FALSE)=0,"",VLOOKUP($C33,'Control Sample Data'!$C$99:$M$194,3,FALSE)))</f>
        <v/>
      </c>
      <c r="R33" s="64" t="str">
        <f>IF(C33="","",IF(VLOOKUP($C33,'Control Sample Data'!$C$99:$M$194,4,FALSE)=0,"",VLOOKUP($C33,'Control Sample Data'!$C$99:$M$194,4,FALSE)))</f>
        <v/>
      </c>
      <c r="S33" s="64" t="str">
        <f>IF(C33="","",IF(VLOOKUP($C33,'Control Sample Data'!$C$99:$M$194,5,FALSE)=0,"",VLOOKUP($C33,'Control Sample Data'!$C$99:$M$194,5,FALSE)))</f>
        <v/>
      </c>
      <c r="T33" s="64" t="str">
        <f>IF(C33="","",IF(VLOOKUP($C33,'Control Sample Data'!$C$99:$M$194,6,FALSE)=0,"",VLOOKUP($C33,'Control Sample Data'!$C$99:$M$194,6,FALSE)))</f>
        <v/>
      </c>
      <c r="U33" s="64" t="str">
        <f>IF(C33="","",IF(VLOOKUP($C33,'Control Sample Data'!$C$99:$M$194,7,FALSE)=0,"",VLOOKUP($C33,'Control Sample Data'!$C$99:$M$194,7,FALSE)))</f>
        <v/>
      </c>
      <c r="V33" s="64" t="str">
        <f>IF(C33="","",IF(VLOOKUP($C33,'Control Sample Data'!$C$99:$M$194,8,FALSE)=0,"",VLOOKUP($C33,'Control Sample Data'!$C$99:$M$194,8,FALSE)))</f>
        <v/>
      </c>
      <c r="W33" s="64" t="str">
        <f>IF(C33="","",IF(VLOOKUP($C33,'Control Sample Data'!$C$99:$M$194,9,FALSE)=0,"",VLOOKUP($C33,'Control Sample Data'!$C$99:$M$194,9,FALSE)))</f>
        <v/>
      </c>
      <c r="X33" s="64" t="str">
        <f>IF(C33="","",IF(VLOOKUP($C33,'Control Sample Data'!$C$99:$M$194,10,FALSE)=0,"",VLOOKUP($C33,'Control Sample Data'!$C$99:$M$194,10,FALSE)))</f>
        <v/>
      </c>
      <c r="Y33" s="64" t="str">
        <f>IF(C33="","",IF(VLOOKUP($C33,'Control Sample Data'!$C$99:$M$194,11,FALSE)=0,"",VLOOKUP($C33,'Control Sample Data'!$C$99:$M$194,11,FALSE)))</f>
        <v/>
      </c>
    </row>
    <row r="34" spans="1:25" ht="15" customHeight="1">
      <c r="A34" s="142"/>
      <c r="B34" s="19" t="str">
        <f>IF(C13="", "",VLOOKUP(C13,'Gene Table'!B$99:D$194,2,FALSE))</f>
        <v/>
      </c>
      <c r="C34" s="96" t="str">
        <f>IF('Choose Housekeeping Genes'!C13=0,"",'Choose Housekeeping Genes'!C13)</f>
        <v/>
      </c>
      <c r="D34" s="96" t="str">
        <f>IF($C13="","",IF(VLOOKUP($C13,'Test Sample Data'!$C$99:$M$194,2,FALSE)=0,"",VLOOKUP($C13,'Test Sample Data'!$C$99:$M$194,2,FALSE)))</f>
        <v/>
      </c>
      <c r="E34" s="96" t="str">
        <f>IF($C13="","",IF(VLOOKUP($C13,'Test Sample Data'!$C$99:$M$194,3,FALSE)=0,"",VLOOKUP($C13,'Test Sample Data'!$C$99:$M$194,3,FALSE)))</f>
        <v/>
      </c>
      <c r="F34" s="64" t="str">
        <f>IF($C13="","",IF(VLOOKUP($C13,'Test Sample Data'!$C$99:$M$194,4,FALSE)=0,"",VLOOKUP($C13,'Test Sample Data'!$C$99:$M$194,4,FALSE)))</f>
        <v/>
      </c>
      <c r="G34" s="64" t="str">
        <f>IF($C13="","",IF(VLOOKUP($C13,'Test Sample Data'!$C$99:$M$194,5,FALSE)=0,"",VLOOKUP($C13,'Test Sample Data'!$C$99:$M$194,5,FALSE)))</f>
        <v/>
      </c>
      <c r="H34" s="64" t="str">
        <f>IF($C13="","",IF(VLOOKUP($C13,'Test Sample Data'!$C$99:$M$194,6,FALSE)=0,"",VLOOKUP($C13,'Test Sample Data'!$C$99:$M$194,6,FALSE)))</f>
        <v/>
      </c>
      <c r="I34" s="64" t="str">
        <f>IF($C13="","",IF(VLOOKUP($C13,'Test Sample Data'!$C$99:$M$194,7,FALSE)=0,"",VLOOKUP($C13,'Test Sample Data'!$C$99:$M$194,7,FALSE)))</f>
        <v/>
      </c>
      <c r="J34" s="64" t="str">
        <f>IF($C13="","",IF(VLOOKUP($C13,'Test Sample Data'!$C$99:$M$194,8,FALSE)=0,"",VLOOKUP($C13,'Test Sample Data'!$C$99:$M$194,8,FALSE)))</f>
        <v/>
      </c>
      <c r="K34" s="64" t="str">
        <f>IF($C13="","",IF(VLOOKUP($C13,'Test Sample Data'!$C$99:$M$194,9,FALSE)=0,"",VLOOKUP($C13,'Test Sample Data'!$C$99:$M$194,9,FALSE)))</f>
        <v/>
      </c>
      <c r="L34" s="64" t="str">
        <f>IF($C13="","",IF(VLOOKUP($C13,'Test Sample Data'!$C$99:$M$194,10,FALSE)=0,"",VLOOKUP($C13,'Test Sample Data'!$C$99:$M$194,10,FALSE)))</f>
        <v/>
      </c>
      <c r="M34" s="64" t="str">
        <f>IF($C13="","",IF(VLOOKUP($C13,'Test Sample Data'!$C$99:$M$194,11,FALSE)=0,"",VLOOKUP($C13,'Test Sample Data'!$C$99:$M$194,11,FALSE)))</f>
        <v/>
      </c>
      <c r="N34" s="93" t="str">
        <f>IF(B34=0,"",B34)</f>
        <v/>
      </c>
      <c r="O34" s="81" t="str">
        <f>IF('Choose Housekeeping Genes'!C34=0,"",'Choose Housekeeping Genes'!C34)</f>
        <v/>
      </c>
      <c r="P34" s="64" t="str">
        <f>IF(C34="","",IF(VLOOKUP($C34,'Control Sample Data'!$C$99:$M$194,2,FALSE)=0,"",VLOOKUP($C34,'Control Sample Data'!$C$99:$M$194,2,FALSE)))</f>
        <v/>
      </c>
      <c r="Q34" s="64" t="str">
        <f>IF(C34="","",IF(VLOOKUP($C34,'Control Sample Data'!$C$99:$M$194,3,FALSE)=0,"",VLOOKUP($C34,'Control Sample Data'!$C$99:$M$194,3,FALSE)))</f>
        <v/>
      </c>
      <c r="R34" s="64" t="str">
        <f>IF(C34="","",IF(VLOOKUP($C34,'Control Sample Data'!$C$99:$M$194,4,FALSE)=0,"",VLOOKUP($C34,'Control Sample Data'!$C$99:$M$194,4,FALSE)))</f>
        <v/>
      </c>
      <c r="S34" s="64" t="str">
        <f>IF(C34="","",IF(VLOOKUP($C34,'Control Sample Data'!$C$99:$M$194,5,FALSE)=0,"",VLOOKUP($C34,'Control Sample Data'!$C$99:$M$194,5,FALSE)))</f>
        <v/>
      </c>
      <c r="T34" s="64" t="str">
        <f>IF(C34="","",IF(VLOOKUP($C34,'Control Sample Data'!$C$99:$M$194,6,FALSE)=0,"",VLOOKUP($C34,'Control Sample Data'!$C$99:$M$194,6,FALSE)))</f>
        <v/>
      </c>
      <c r="U34" s="64" t="str">
        <f>IF(C34="","",IF(VLOOKUP($C34,'Control Sample Data'!$C$99:$M$194,7,FALSE)=0,"",VLOOKUP($C34,'Control Sample Data'!$C$99:$M$194,7,FALSE)))</f>
        <v/>
      </c>
      <c r="V34" s="64" t="str">
        <f>IF(C34="","",IF(VLOOKUP($C34,'Control Sample Data'!$C$99:$M$194,8,FALSE)=0,"",VLOOKUP($C34,'Control Sample Data'!$C$99:$M$194,8,FALSE)))</f>
        <v/>
      </c>
      <c r="W34" s="64" t="str">
        <f>IF(C34="","",IF(VLOOKUP($C34,'Control Sample Data'!$C$99:$M$194,9,FALSE)=0,"",VLOOKUP($C34,'Control Sample Data'!$C$99:$M$194,9,FALSE)))</f>
        <v/>
      </c>
      <c r="X34" s="64" t="str">
        <f>IF(C34="","",IF(VLOOKUP($C34,'Control Sample Data'!$C$99:$M$194,10,FALSE)=0,"",VLOOKUP($C34,'Control Sample Data'!$C$99:$M$194,10,FALSE)))</f>
        <v/>
      </c>
      <c r="Y34" s="64" t="str">
        <f>IF(C34="","",IF(VLOOKUP($C34,'Control Sample Data'!$C$99:$M$194,11,FALSE)=0,"",VLOOKUP($C34,'Control Sample Data'!$C$99:$M$194,11,FALSE)))</f>
        <v/>
      </c>
    </row>
    <row r="35" spans="1:25" ht="15" customHeight="1">
      <c r="A35" s="142"/>
      <c r="B35" s="19" t="str">
        <f>IF(C14="", "",VLOOKUP(C14,'Gene Table'!B$99:D$194,2,FALSE))</f>
        <v/>
      </c>
      <c r="C35" s="96" t="str">
        <f>IF('Choose Housekeeping Genes'!C14=0,"",'Choose Housekeeping Genes'!C14)</f>
        <v/>
      </c>
      <c r="D35" s="96" t="str">
        <f>IF($C14="","",IF(VLOOKUP($C14,'Test Sample Data'!$C$99:$M$194,2,FALSE)=0,"",VLOOKUP($C14,'Test Sample Data'!$C$99:$M$194,2,FALSE)))</f>
        <v/>
      </c>
      <c r="E35" s="96" t="str">
        <f>IF($C14="","",IF(VLOOKUP($C14,'Test Sample Data'!$C$99:$M$194,3,FALSE)=0,"",VLOOKUP($C14,'Test Sample Data'!$C$99:$M$194,3,FALSE)))</f>
        <v/>
      </c>
      <c r="F35" s="64" t="str">
        <f>IF($C14="","",IF(VLOOKUP($C14,'Test Sample Data'!$C$99:$M$194,4,FALSE)=0,"",VLOOKUP($C14,'Test Sample Data'!$C$99:$M$194,4,FALSE)))</f>
        <v/>
      </c>
      <c r="G35" s="64" t="str">
        <f>IF($C14="","",IF(VLOOKUP($C14,'Test Sample Data'!$C$99:$M$194,5,FALSE)=0,"",VLOOKUP($C14,'Test Sample Data'!$C$99:$M$194,5,FALSE)))</f>
        <v/>
      </c>
      <c r="H35" s="64" t="str">
        <f>IF($C14="","",IF(VLOOKUP($C14,'Test Sample Data'!$C$99:$M$194,6,FALSE)=0,"",VLOOKUP($C14,'Test Sample Data'!$C$99:$M$194,6,FALSE)))</f>
        <v/>
      </c>
      <c r="I35" s="64" t="str">
        <f>IF($C14="","",IF(VLOOKUP($C14,'Test Sample Data'!$C$99:$M$194,7,FALSE)=0,"",VLOOKUP($C14,'Test Sample Data'!$C$99:$M$194,7,FALSE)))</f>
        <v/>
      </c>
      <c r="J35" s="64" t="str">
        <f>IF($C14="","",IF(VLOOKUP($C14,'Test Sample Data'!$C$99:$M$194,8,FALSE)=0,"",VLOOKUP($C14,'Test Sample Data'!$C$99:$M$194,8,FALSE)))</f>
        <v/>
      </c>
      <c r="K35" s="64" t="str">
        <f>IF($C14="","",IF(VLOOKUP($C14,'Test Sample Data'!$C$99:$M$194,9,FALSE)=0,"",VLOOKUP($C14,'Test Sample Data'!$C$99:$M$194,9,FALSE)))</f>
        <v/>
      </c>
      <c r="L35" s="64" t="str">
        <f>IF($C14="","",IF(VLOOKUP($C14,'Test Sample Data'!$C$99:$M$194,10,FALSE)=0,"",VLOOKUP($C14,'Test Sample Data'!$C$99:$M$194,10,FALSE)))</f>
        <v/>
      </c>
      <c r="M35" s="64" t="str">
        <f>IF($C14="","",IF(VLOOKUP($C14,'Test Sample Data'!$C$99:$M$194,11,FALSE)=0,"",VLOOKUP($C14,'Test Sample Data'!$C$99:$M$194,11,FALSE)))</f>
        <v/>
      </c>
      <c r="N35" s="93" t="str">
        <f>IF(B35=0,"",B35)</f>
        <v/>
      </c>
      <c r="O35" s="81" t="str">
        <f>IF('Choose Housekeeping Genes'!C35=0,"",'Choose Housekeeping Genes'!C35)</f>
        <v/>
      </c>
      <c r="P35" s="64" t="str">
        <f>IF(C35="","",IF(VLOOKUP($C35,'Control Sample Data'!$C$99:$M$194,2,FALSE)=0,"",VLOOKUP($C35,'Control Sample Data'!$C$99:$M$194,2,FALSE)))</f>
        <v/>
      </c>
      <c r="Q35" s="64" t="str">
        <f>IF(C35="","",IF(VLOOKUP($C35,'Control Sample Data'!$C$99:$M$194,3,FALSE)=0,"",VLOOKUP($C35,'Control Sample Data'!$C$99:$M$194,3,FALSE)))</f>
        <v/>
      </c>
      <c r="R35" s="64" t="str">
        <f>IF(C35="","",IF(VLOOKUP($C35,'Control Sample Data'!$C$99:$M$194,4,FALSE)=0,"",VLOOKUP($C35,'Control Sample Data'!$C$99:$M$194,4,FALSE)))</f>
        <v/>
      </c>
      <c r="S35" s="64" t="str">
        <f>IF(C35="","",IF(VLOOKUP($C35,'Control Sample Data'!$C$99:$M$194,5,FALSE)=0,"",VLOOKUP($C35,'Control Sample Data'!$C$99:$M$194,5,FALSE)))</f>
        <v/>
      </c>
      <c r="T35" s="64" t="str">
        <f>IF(C35="","",IF(VLOOKUP($C35,'Control Sample Data'!$C$99:$M$194,6,FALSE)=0,"",VLOOKUP($C35,'Control Sample Data'!$C$99:$M$194,6,FALSE)))</f>
        <v/>
      </c>
      <c r="U35" s="64" t="str">
        <f>IF(C35="","",IF(VLOOKUP($C35,'Control Sample Data'!$C$99:$M$194,7,FALSE)=0,"",VLOOKUP($C35,'Control Sample Data'!$C$99:$M$194,7,FALSE)))</f>
        <v/>
      </c>
      <c r="V35" s="64" t="str">
        <f>IF(C35="","",IF(VLOOKUP($C35,'Control Sample Data'!$C$99:$M$194,8,FALSE)=0,"",VLOOKUP($C35,'Control Sample Data'!$C$99:$M$194,8,FALSE)))</f>
        <v/>
      </c>
      <c r="W35" s="64" t="str">
        <f>IF(C35="","",IF(VLOOKUP($C35,'Control Sample Data'!$C$99:$M$194,9,FALSE)=0,"",VLOOKUP($C35,'Control Sample Data'!$C$99:$M$194,9,FALSE)))</f>
        <v/>
      </c>
      <c r="X35" s="64" t="str">
        <f>IF(C35="","",IF(VLOOKUP($C35,'Control Sample Data'!$C$99:$M$194,10,FALSE)=0,"",VLOOKUP($C35,'Control Sample Data'!$C$99:$M$194,10,FALSE)))</f>
        <v/>
      </c>
      <c r="Y35" s="64" t="str">
        <f>IF(C35="","",IF(VLOOKUP($C35,'Control Sample Data'!$C$99:$M$194,11,FALSE)=0,"",VLOOKUP($C35,'Control Sample Data'!$C$99:$M$194,11,FALSE)))</f>
        <v/>
      </c>
    </row>
    <row r="36" spans="1:25" ht="15" customHeight="1">
      <c r="A36" s="142"/>
      <c r="B36" s="19" t="str">
        <f>IF(C15="", "",VLOOKUP(C15,'Gene Table'!B$99:D$194,2,FALSE))</f>
        <v/>
      </c>
      <c r="C36" s="96" t="str">
        <f>IF('Choose Housekeeping Genes'!C15=0,"",'Choose Housekeeping Genes'!C15)</f>
        <v/>
      </c>
      <c r="D36" s="96" t="str">
        <f>IF($C15="","",IF(VLOOKUP($C15,'Test Sample Data'!$C$99:$M$194,2,FALSE)=0,"",VLOOKUP($C15,'Test Sample Data'!$C$99:$M$194,2,FALSE)))</f>
        <v/>
      </c>
      <c r="E36" s="96" t="str">
        <f>IF($C15="","",IF(VLOOKUP($C15,'Test Sample Data'!$C$99:$M$194,3,FALSE)=0,"",VLOOKUP($C15,'Test Sample Data'!$C$99:$M$194,3,FALSE)))</f>
        <v/>
      </c>
      <c r="F36" s="64" t="str">
        <f>IF($C15="","",IF(VLOOKUP($C15,'Test Sample Data'!$C$99:$M$194,4,FALSE)=0,"",VLOOKUP($C15,'Test Sample Data'!$C$99:$M$194,4,FALSE)))</f>
        <v/>
      </c>
      <c r="G36" s="64" t="str">
        <f>IF($C15="","",IF(VLOOKUP($C15,'Test Sample Data'!$C$99:$M$194,5,FALSE)=0,"",VLOOKUP($C15,'Test Sample Data'!$C$99:$M$194,5,FALSE)))</f>
        <v/>
      </c>
      <c r="H36" s="64" t="str">
        <f>IF($C15="","",IF(VLOOKUP($C15,'Test Sample Data'!$C$99:$M$194,6,FALSE)=0,"",VLOOKUP($C15,'Test Sample Data'!$C$99:$M$194,6,FALSE)))</f>
        <v/>
      </c>
      <c r="I36" s="64" t="str">
        <f>IF($C15="","",IF(VLOOKUP($C15,'Test Sample Data'!$C$99:$M$194,7,FALSE)=0,"",VLOOKUP($C15,'Test Sample Data'!$C$99:$M$194,7,FALSE)))</f>
        <v/>
      </c>
      <c r="J36" s="64" t="str">
        <f>IF($C15="","",IF(VLOOKUP($C15,'Test Sample Data'!$C$99:$M$194,8,FALSE)=0,"",VLOOKUP($C15,'Test Sample Data'!$C$99:$M$194,8,FALSE)))</f>
        <v/>
      </c>
      <c r="K36" s="64" t="str">
        <f>IF($C15="","",IF(VLOOKUP($C15,'Test Sample Data'!$C$99:$M$194,9,FALSE)=0,"",VLOOKUP($C15,'Test Sample Data'!$C$99:$M$194,9,FALSE)))</f>
        <v/>
      </c>
      <c r="L36" s="64" t="str">
        <f>IF($C15="","",IF(VLOOKUP($C15,'Test Sample Data'!$C$99:$M$194,10,FALSE)=0,"",VLOOKUP($C15,'Test Sample Data'!$C$99:$M$194,10,FALSE)))</f>
        <v/>
      </c>
      <c r="M36" s="64" t="str">
        <f>IF($C15="","",IF(VLOOKUP($C15,'Test Sample Data'!$C$99:$M$194,11,FALSE)=0,"",VLOOKUP($C15,'Test Sample Data'!$C$99:$M$194,11,FALSE)))</f>
        <v/>
      </c>
      <c r="N36" s="93" t="str">
        <f>IF(B36=0,"",B36)</f>
        <v/>
      </c>
      <c r="O36" s="81" t="str">
        <f>IF('Choose Housekeeping Genes'!C36=0,"",'Choose Housekeeping Genes'!C36)</f>
        <v/>
      </c>
      <c r="P36" s="64" t="str">
        <f>IF(C36="","",IF(VLOOKUP($C36,'Control Sample Data'!$C$99:$M$194,2,FALSE)=0,"",VLOOKUP($C36,'Control Sample Data'!$C$99:$M$194,2,FALSE)))</f>
        <v/>
      </c>
      <c r="Q36" s="64" t="str">
        <f>IF(C36="","",IF(VLOOKUP($C36,'Control Sample Data'!$C$99:$M$194,3,FALSE)=0,"",VLOOKUP($C36,'Control Sample Data'!$C$99:$M$194,3,FALSE)))</f>
        <v/>
      </c>
      <c r="R36" s="64" t="str">
        <f>IF(C36="","",IF(VLOOKUP($C36,'Control Sample Data'!$C$99:$M$194,4,FALSE)=0,"",VLOOKUP($C36,'Control Sample Data'!$C$99:$M$194,4,FALSE)))</f>
        <v/>
      </c>
      <c r="S36" s="64" t="str">
        <f>IF(C36="","",IF(VLOOKUP($C36,'Control Sample Data'!$C$99:$M$194,5,FALSE)=0,"",VLOOKUP($C36,'Control Sample Data'!$C$99:$M$194,5,FALSE)))</f>
        <v/>
      </c>
      <c r="T36" s="64" t="str">
        <f>IF(C36="","",IF(VLOOKUP($C36,'Control Sample Data'!$C$99:$M$194,6,FALSE)=0,"",VLOOKUP($C36,'Control Sample Data'!$C$99:$M$194,6,FALSE)))</f>
        <v/>
      </c>
      <c r="U36" s="64" t="str">
        <f>IF(C36="","",IF(VLOOKUP($C36,'Control Sample Data'!$C$99:$M$194,7,FALSE)=0,"",VLOOKUP($C36,'Control Sample Data'!$C$99:$M$194,7,FALSE)))</f>
        <v/>
      </c>
      <c r="V36" s="64" t="str">
        <f>IF(C36="","",IF(VLOOKUP($C36,'Control Sample Data'!$C$99:$M$194,8,FALSE)=0,"",VLOOKUP($C36,'Control Sample Data'!$C$99:$M$194,8,FALSE)))</f>
        <v/>
      </c>
      <c r="W36" s="64" t="str">
        <f>IF(C36="","",IF(VLOOKUP($C36,'Control Sample Data'!$C$99:$M$194,9,FALSE)=0,"",VLOOKUP($C36,'Control Sample Data'!$C$99:$M$194,9,FALSE)))</f>
        <v/>
      </c>
      <c r="X36" s="64" t="str">
        <f>IF(C36="","",IF(VLOOKUP($C36,'Control Sample Data'!$C$99:$M$194,10,FALSE)=0,"",VLOOKUP($C36,'Control Sample Data'!$C$99:$M$194,10,FALSE)))</f>
        <v/>
      </c>
      <c r="Y36" s="64" t="str">
        <f>IF(C36="","",IF(VLOOKUP($C36,'Control Sample Data'!$C$99:$M$194,11,FALSE)=0,"",VLOOKUP($C36,'Control Sample Data'!$C$99:$M$194,11,FALSE)))</f>
        <v/>
      </c>
    </row>
    <row r="37" spans="1:25" ht="15" customHeight="1">
      <c r="A37" s="142"/>
      <c r="B37" s="19" t="str">
        <f>IF(C16="", "",VLOOKUP(C16,'Gene Table'!B$99:D$194,2,FALSE))</f>
        <v/>
      </c>
      <c r="C37" s="96" t="str">
        <f>IF('Choose Housekeeping Genes'!C16=0,"",'Choose Housekeeping Genes'!C16)</f>
        <v/>
      </c>
      <c r="D37" s="96" t="str">
        <f>IF($C16="","",IF(VLOOKUP($C16,'Test Sample Data'!$C$99:$M$194,2,FALSE)=0,"",VLOOKUP($C16,'Test Sample Data'!$C$99:$M$194,2,FALSE)))</f>
        <v/>
      </c>
      <c r="E37" s="96" t="str">
        <f>IF($C16="","",IF(VLOOKUP($C16,'Test Sample Data'!$C$99:$M$194,3,FALSE)=0,"",VLOOKUP($C16,'Test Sample Data'!$C$99:$M$194,3,FALSE)))</f>
        <v/>
      </c>
      <c r="F37" s="64" t="str">
        <f>IF($C16="","",IF(VLOOKUP($C16,'Test Sample Data'!$C$99:$M$194,4,FALSE)=0,"",VLOOKUP($C16,'Test Sample Data'!$C$99:$M$194,4,FALSE)))</f>
        <v/>
      </c>
      <c r="G37" s="64" t="str">
        <f>IF($C16="","",IF(VLOOKUP($C16,'Test Sample Data'!$C$99:$M$194,5,FALSE)=0,"",VLOOKUP($C16,'Test Sample Data'!$C$99:$M$194,5,FALSE)))</f>
        <v/>
      </c>
      <c r="H37" s="64" t="str">
        <f>IF($C16="","",IF(VLOOKUP($C16,'Test Sample Data'!$C$99:$M$194,6,FALSE)=0,"",VLOOKUP($C16,'Test Sample Data'!$C$99:$M$194,6,FALSE)))</f>
        <v/>
      </c>
      <c r="I37" s="64" t="str">
        <f>IF($C16="","",IF(VLOOKUP($C16,'Test Sample Data'!$C$99:$M$194,7,FALSE)=0,"",VLOOKUP($C16,'Test Sample Data'!$C$99:$M$194,7,FALSE)))</f>
        <v/>
      </c>
      <c r="J37" s="64" t="str">
        <f>IF($C16="","",IF(VLOOKUP($C16,'Test Sample Data'!$C$99:$M$194,8,FALSE)=0,"",VLOOKUP($C16,'Test Sample Data'!$C$99:$M$194,8,FALSE)))</f>
        <v/>
      </c>
      <c r="K37" s="64" t="str">
        <f>IF($C16="","",IF(VLOOKUP($C16,'Test Sample Data'!$C$99:$M$194,9,FALSE)=0,"",VLOOKUP($C16,'Test Sample Data'!$C$99:$M$194,9,FALSE)))</f>
        <v/>
      </c>
      <c r="L37" s="64" t="str">
        <f>IF($C16="","",IF(VLOOKUP($C16,'Test Sample Data'!$C$99:$M$194,10,FALSE)=0,"",VLOOKUP($C16,'Test Sample Data'!$C$99:$M$194,10,FALSE)))</f>
        <v/>
      </c>
      <c r="M37" s="64" t="str">
        <f>IF($C16="","",IF(VLOOKUP($C16,'Test Sample Data'!$C$99:$M$194,11,FALSE)=0,"",VLOOKUP($C16,'Test Sample Data'!$C$99:$M$194,11,FALSE)))</f>
        <v/>
      </c>
      <c r="N37" s="93" t="str">
        <f>IF(B37=0,"",B37)</f>
        <v/>
      </c>
      <c r="O37" s="81" t="str">
        <f>IF('Choose Housekeeping Genes'!C37=0,"",'Choose Housekeeping Genes'!C37)</f>
        <v/>
      </c>
      <c r="P37" s="64" t="str">
        <f>IF(C37="","",IF(VLOOKUP($C37,'Control Sample Data'!$C$99:$M$194,2,FALSE)=0,"",VLOOKUP($C37,'Control Sample Data'!$C$99:$M$194,2,FALSE)))</f>
        <v/>
      </c>
      <c r="Q37" s="64" t="str">
        <f>IF(C37="","",IF(VLOOKUP($C37,'Control Sample Data'!$C$99:$M$194,3,FALSE)=0,"",VLOOKUP($C37,'Control Sample Data'!$C$99:$M$194,3,FALSE)))</f>
        <v/>
      </c>
      <c r="R37" s="64" t="str">
        <f>IF(C37="","",IF(VLOOKUP($C37,'Control Sample Data'!$C$99:$M$194,4,FALSE)=0,"",VLOOKUP($C37,'Control Sample Data'!$C$99:$M$194,4,FALSE)))</f>
        <v/>
      </c>
      <c r="S37" s="64" t="str">
        <f>IF(C37="","",IF(VLOOKUP($C37,'Control Sample Data'!$C$99:$M$194,5,FALSE)=0,"",VLOOKUP($C37,'Control Sample Data'!$C$99:$M$194,5,FALSE)))</f>
        <v/>
      </c>
      <c r="T37" s="64" t="str">
        <f>IF(C37="","",IF(VLOOKUP($C37,'Control Sample Data'!$C$99:$M$194,6,FALSE)=0,"",VLOOKUP($C37,'Control Sample Data'!$C$99:$M$194,6,FALSE)))</f>
        <v/>
      </c>
      <c r="U37" s="64" t="str">
        <f>IF(C37="","",IF(VLOOKUP($C37,'Control Sample Data'!$C$99:$M$194,7,FALSE)=0,"",VLOOKUP($C37,'Control Sample Data'!$C$99:$M$194,7,FALSE)))</f>
        <v/>
      </c>
      <c r="V37" s="64" t="str">
        <f>IF(C37="","",IF(VLOOKUP($C37,'Control Sample Data'!$C$99:$M$194,8,FALSE)=0,"",VLOOKUP($C37,'Control Sample Data'!$C$99:$M$194,8,FALSE)))</f>
        <v/>
      </c>
      <c r="W37" s="64" t="str">
        <f>IF(C37="","",IF(VLOOKUP($C37,'Control Sample Data'!$C$99:$M$194,9,FALSE)=0,"",VLOOKUP($C37,'Control Sample Data'!$C$99:$M$194,9,FALSE)))</f>
        <v/>
      </c>
      <c r="X37" s="64" t="str">
        <f>IF(C37="","",IF(VLOOKUP($C37,'Control Sample Data'!$C$99:$M$194,10,FALSE)=0,"",VLOOKUP($C37,'Control Sample Data'!$C$99:$M$194,10,FALSE)))</f>
        <v/>
      </c>
      <c r="Y37" s="64" t="str">
        <f>IF(C37="","",IF(VLOOKUP($C37,'Control Sample Data'!$C$99:$M$194,11,FALSE)=0,"",VLOOKUP($C37,'Control Sample Data'!$C$99:$M$194,11,FALSE)))</f>
        <v/>
      </c>
    </row>
    <row r="38" spans="1:25" ht="15" customHeight="1">
      <c r="A38" s="142"/>
      <c r="B38" s="19" t="str">
        <f>IF(C17="", "",VLOOKUP(C17,'Gene Table'!B$99:D$194,2,FALSE))</f>
        <v/>
      </c>
      <c r="C38" s="96" t="str">
        <f>IF('Choose Housekeeping Genes'!C17=0,"",'Choose Housekeeping Genes'!C17)</f>
        <v/>
      </c>
      <c r="D38" s="96" t="str">
        <f>IF($C17="","",IF(VLOOKUP($C17,'Test Sample Data'!$C$99:$M$194,2,FALSE)=0,"",VLOOKUP($C17,'Test Sample Data'!$C$99:$M$194,2,FALSE)))</f>
        <v/>
      </c>
      <c r="E38" s="96" t="str">
        <f>IF($C17="","",IF(VLOOKUP($C17,'Test Sample Data'!$C$99:$M$194,3,FALSE)=0,"",VLOOKUP($C17,'Test Sample Data'!$C$99:$M$194,3,FALSE)))</f>
        <v/>
      </c>
      <c r="F38" s="64" t="str">
        <f>IF($C17="","",IF(VLOOKUP($C17,'Test Sample Data'!$C$99:$M$194,4,FALSE)=0,"",VLOOKUP($C17,'Test Sample Data'!$C$99:$M$194,4,FALSE)))</f>
        <v/>
      </c>
      <c r="G38" s="64" t="str">
        <f>IF($C17="","",IF(VLOOKUP($C17,'Test Sample Data'!$C$99:$M$194,5,FALSE)=0,"",VLOOKUP($C17,'Test Sample Data'!$C$99:$M$194,5,FALSE)))</f>
        <v/>
      </c>
      <c r="H38" s="64" t="str">
        <f>IF($C17="","",IF(VLOOKUP($C17,'Test Sample Data'!$C$99:$M$194,6,FALSE)=0,"",VLOOKUP($C17,'Test Sample Data'!$C$99:$M$194,6,FALSE)))</f>
        <v/>
      </c>
      <c r="I38" s="64" t="str">
        <f>IF($C17="","",IF(VLOOKUP($C17,'Test Sample Data'!$C$99:$M$194,7,FALSE)=0,"",VLOOKUP($C17,'Test Sample Data'!$C$99:$M$194,7,FALSE)))</f>
        <v/>
      </c>
      <c r="J38" s="64" t="str">
        <f>IF($C17="","",IF(VLOOKUP($C17,'Test Sample Data'!$C$99:$M$194,8,FALSE)=0,"",VLOOKUP($C17,'Test Sample Data'!$C$99:$M$194,8,FALSE)))</f>
        <v/>
      </c>
      <c r="K38" s="64" t="str">
        <f>IF($C17="","",IF(VLOOKUP($C17,'Test Sample Data'!$C$99:$M$194,9,FALSE)=0,"",VLOOKUP($C17,'Test Sample Data'!$C$99:$M$194,9,FALSE)))</f>
        <v/>
      </c>
      <c r="L38" s="64" t="str">
        <f>IF($C17="","",IF(VLOOKUP($C17,'Test Sample Data'!$C$99:$M$194,10,FALSE)=0,"",VLOOKUP($C17,'Test Sample Data'!$C$99:$M$194,10,FALSE)))</f>
        <v/>
      </c>
      <c r="M38" s="64" t="str">
        <f>IF($C17="","",IF(VLOOKUP($C17,'Test Sample Data'!$C$99:$M$194,11,FALSE)=0,"",VLOOKUP($C17,'Test Sample Data'!$C$99:$M$194,11,FALSE)))</f>
        <v/>
      </c>
      <c r="N38" s="93" t="str">
        <f t="shared" ref="N38:N43" si="4">IF(B38=0,"",B38)</f>
        <v/>
      </c>
      <c r="O38" s="81" t="str">
        <f>IF('Choose Housekeeping Genes'!C38=0,"",'Choose Housekeeping Genes'!C38)</f>
        <v/>
      </c>
      <c r="P38" s="64" t="str">
        <f>IF(C38="","",IF(VLOOKUP($C38,'Control Sample Data'!$C$99:$M$194,2,FALSE)=0,"",VLOOKUP($C38,'Control Sample Data'!$C$99:$M$194,2,FALSE)))</f>
        <v/>
      </c>
      <c r="Q38" s="64" t="str">
        <f>IF(C38="","",IF(VLOOKUP($C38,'Control Sample Data'!$C$99:$M$194,3,FALSE)=0,"",VLOOKUP($C38,'Control Sample Data'!$C$99:$M$194,3,FALSE)))</f>
        <v/>
      </c>
      <c r="R38" s="64" t="str">
        <f>IF(C38="","",IF(VLOOKUP($C38,'Control Sample Data'!$C$99:$M$194,4,FALSE)=0,"",VLOOKUP($C38,'Control Sample Data'!$C$99:$M$194,4,FALSE)))</f>
        <v/>
      </c>
      <c r="S38" s="64" t="str">
        <f>IF(C38="","",IF(VLOOKUP($C38,'Control Sample Data'!$C$99:$M$194,5,FALSE)=0,"",VLOOKUP($C38,'Control Sample Data'!$C$99:$M$194,5,FALSE)))</f>
        <v/>
      </c>
      <c r="T38" s="64" t="str">
        <f>IF(C38="","",IF(VLOOKUP($C38,'Control Sample Data'!$C$99:$M$194,6,FALSE)=0,"",VLOOKUP($C38,'Control Sample Data'!$C$99:$M$194,6,FALSE)))</f>
        <v/>
      </c>
      <c r="U38" s="64" t="str">
        <f>IF(C38="","",IF(VLOOKUP($C38,'Control Sample Data'!$C$99:$M$194,7,FALSE)=0,"",VLOOKUP($C38,'Control Sample Data'!$C$99:$M$194,7,FALSE)))</f>
        <v/>
      </c>
      <c r="V38" s="64" t="str">
        <f>IF(C38="","",IF(VLOOKUP($C38,'Control Sample Data'!$C$99:$M$194,8,FALSE)=0,"",VLOOKUP($C38,'Control Sample Data'!$C$99:$M$194,8,FALSE)))</f>
        <v/>
      </c>
      <c r="W38" s="64" t="str">
        <f>IF(C38="","",IF(VLOOKUP($C38,'Control Sample Data'!$C$99:$M$194,9,FALSE)=0,"",VLOOKUP($C38,'Control Sample Data'!$C$99:$M$194,9,FALSE)))</f>
        <v/>
      </c>
      <c r="X38" s="64" t="str">
        <f>IF(C38="","",IF(VLOOKUP($C38,'Control Sample Data'!$C$99:$M$194,10,FALSE)=0,"",VLOOKUP($C38,'Control Sample Data'!$C$99:$M$194,10,FALSE)))</f>
        <v/>
      </c>
      <c r="Y38" s="64" t="str">
        <f>IF(C38="","",IF(VLOOKUP($C38,'Control Sample Data'!$C$99:$M$194,11,FALSE)=0,"",VLOOKUP($C38,'Control Sample Data'!$C$99:$M$194,11,FALSE)))</f>
        <v/>
      </c>
    </row>
    <row r="39" spans="1:25" ht="15" customHeight="1">
      <c r="A39" s="142"/>
      <c r="B39" s="19" t="str">
        <f>IF(C18="", "",VLOOKUP(C18,'Gene Table'!B$99:D$194,2,FALSE))</f>
        <v/>
      </c>
      <c r="C39" s="96" t="str">
        <f>IF('Choose Housekeeping Genes'!C18=0,"",'Choose Housekeeping Genes'!C18)</f>
        <v/>
      </c>
      <c r="D39" s="96" t="str">
        <f>IF($C18="","",IF(VLOOKUP($C18,'Test Sample Data'!$C$99:$M$194,2,FALSE)=0,"",VLOOKUP($C18,'Test Sample Data'!$C$99:$M$194,2,FALSE)))</f>
        <v/>
      </c>
      <c r="E39" s="96" t="str">
        <f>IF($C18="","",IF(VLOOKUP($C18,'Test Sample Data'!$C$99:$M$194,3,FALSE)=0,"",VLOOKUP($C18,'Test Sample Data'!$C$99:$M$194,3,FALSE)))</f>
        <v/>
      </c>
      <c r="F39" s="64" t="str">
        <f>IF($C18="","",IF(VLOOKUP($C18,'Test Sample Data'!$C$99:$M$194,4,FALSE)=0,"",VLOOKUP($C18,'Test Sample Data'!$C$99:$M$194,4,FALSE)))</f>
        <v/>
      </c>
      <c r="G39" s="64" t="str">
        <f>IF($C18="","",IF(VLOOKUP($C18,'Test Sample Data'!$C$99:$M$194,5,FALSE)=0,"",VLOOKUP($C18,'Test Sample Data'!$C$99:$M$194,5,FALSE)))</f>
        <v/>
      </c>
      <c r="H39" s="64" t="str">
        <f>IF($C18="","",IF(VLOOKUP($C18,'Test Sample Data'!$C$99:$M$194,6,FALSE)=0,"",VLOOKUP($C18,'Test Sample Data'!$C$99:$M$194,6,FALSE)))</f>
        <v/>
      </c>
      <c r="I39" s="64" t="str">
        <f>IF($C18="","",IF(VLOOKUP($C18,'Test Sample Data'!$C$99:$M$194,7,FALSE)=0,"",VLOOKUP($C18,'Test Sample Data'!$C$99:$M$194,7,FALSE)))</f>
        <v/>
      </c>
      <c r="J39" s="64" t="str">
        <f>IF($C18="","",IF(VLOOKUP($C18,'Test Sample Data'!$C$99:$M$194,8,FALSE)=0,"",VLOOKUP($C18,'Test Sample Data'!$C$99:$M$194,8,FALSE)))</f>
        <v/>
      </c>
      <c r="K39" s="64" t="str">
        <f>IF($C18="","",IF(VLOOKUP($C18,'Test Sample Data'!$C$99:$M$194,9,FALSE)=0,"",VLOOKUP($C18,'Test Sample Data'!$C$99:$M$194,9,FALSE)))</f>
        <v/>
      </c>
      <c r="L39" s="64" t="str">
        <f>IF($C18="","",IF(VLOOKUP($C18,'Test Sample Data'!$C$99:$M$194,10,FALSE)=0,"",VLOOKUP($C18,'Test Sample Data'!$C$99:$M$194,10,FALSE)))</f>
        <v/>
      </c>
      <c r="M39" s="64" t="str">
        <f>IF($C18="","",IF(VLOOKUP($C18,'Test Sample Data'!$C$99:$M$194,11,FALSE)=0,"",VLOOKUP($C18,'Test Sample Data'!$C$99:$M$194,11,FALSE)))</f>
        <v/>
      </c>
      <c r="N39" s="93" t="str">
        <f t="shared" si="4"/>
        <v/>
      </c>
      <c r="O39" s="81" t="str">
        <f>IF('Choose Housekeeping Genes'!C39=0,"",'Choose Housekeeping Genes'!C39)</f>
        <v/>
      </c>
      <c r="P39" s="64" t="str">
        <f>IF(C39="","",IF(VLOOKUP($C39,'Control Sample Data'!$C$99:$M$194,2,FALSE)=0,"",VLOOKUP($C39,'Control Sample Data'!$C$99:$M$194,2,FALSE)))</f>
        <v/>
      </c>
      <c r="Q39" s="64" t="str">
        <f>IF(C39="","",IF(VLOOKUP($C39,'Control Sample Data'!$C$99:$M$194,3,FALSE)=0,"",VLOOKUP($C39,'Control Sample Data'!$C$99:$M$194,3,FALSE)))</f>
        <v/>
      </c>
      <c r="R39" s="64" t="str">
        <f>IF(C39="","",IF(VLOOKUP($C39,'Control Sample Data'!$C$99:$M$194,4,FALSE)=0,"",VLOOKUP($C39,'Control Sample Data'!$C$99:$M$194,4,FALSE)))</f>
        <v/>
      </c>
      <c r="S39" s="64" t="str">
        <f>IF(C39="","",IF(VLOOKUP($C39,'Control Sample Data'!$C$99:$M$194,5,FALSE)=0,"",VLOOKUP($C39,'Control Sample Data'!$C$99:$M$194,5,FALSE)))</f>
        <v/>
      </c>
      <c r="T39" s="64" t="str">
        <f>IF(C39="","",IF(VLOOKUP($C39,'Control Sample Data'!$C$99:$M$194,6,FALSE)=0,"",VLOOKUP($C39,'Control Sample Data'!$C$99:$M$194,6,FALSE)))</f>
        <v/>
      </c>
      <c r="U39" s="64" t="str">
        <f>IF(C39="","",IF(VLOOKUP($C39,'Control Sample Data'!$C$99:$M$194,7,FALSE)=0,"",VLOOKUP($C39,'Control Sample Data'!$C$99:$M$194,7,FALSE)))</f>
        <v/>
      </c>
      <c r="V39" s="64" t="str">
        <f>IF(C39="","",IF(VLOOKUP($C39,'Control Sample Data'!$C$99:$M$194,8,FALSE)=0,"",VLOOKUP($C39,'Control Sample Data'!$C$99:$M$194,8,FALSE)))</f>
        <v/>
      </c>
      <c r="W39" s="64" t="str">
        <f>IF(C39="","",IF(VLOOKUP($C39,'Control Sample Data'!$C$99:$M$194,9,FALSE)=0,"",VLOOKUP($C39,'Control Sample Data'!$C$99:$M$194,9,FALSE)))</f>
        <v/>
      </c>
      <c r="X39" s="64" t="str">
        <f>IF(C39="","",IF(VLOOKUP($C39,'Control Sample Data'!$C$99:$M$194,10,FALSE)=0,"",VLOOKUP($C39,'Control Sample Data'!$C$99:$M$194,10,FALSE)))</f>
        <v/>
      </c>
      <c r="Y39" s="64" t="str">
        <f>IF(C39="","",IF(VLOOKUP($C39,'Control Sample Data'!$C$99:$M$194,11,FALSE)=0,"",VLOOKUP($C39,'Control Sample Data'!$C$99:$M$194,11,FALSE)))</f>
        <v/>
      </c>
    </row>
    <row r="40" spans="1:25" ht="15" customHeight="1">
      <c r="A40" s="142"/>
      <c r="B40" s="19" t="str">
        <f>IF(C19="", "",VLOOKUP(C19,'Gene Table'!B$99:D$194,2,FALSE))</f>
        <v/>
      </c>
      <c r="C40" s="96" t="str">
        <f>IF('Choose Housekeeping Genes'!C19=0,"",'Choose Housekeeping Genes'!C19)</f>
        <v/>
      </c>
      <c r="D40" s="96" t="str">
        <f>IF($C19="","",IF(VLOOKUP($C19,'Test Sample Data'!$C$99:$M$194,2,FALSE)=0,"",VLOOKUP($C19,'Test Sample Data'!$C$99:$M$194,2,FALSE)))</f>
        <v/>
      </c>
      <c r="E40" s="96" t="str">
        <f>IF($C19="","",IF(VLOOKUP($C19,'Test Sample Data'!$C$99:$M$194,3,FALSE)=0,"",VLOOKUP($C19,'Test Sample Data'!$C$99:$M$194,3,FALSE)))</f>
        <v/>
      </c>
      <c r="F40" s="64" t="str">
        <f>IF($C19="","",IF(VLOOKUP($C19,'Test Sample Data'!$C$99:$M$194,4,FALSE)=0,"",VLOOKUP($C19,'Test Sample Data'!$C$99:$M$194,4,FALSE)))</f>
        <v/>
      </c>
      <c r="G40" s="64" t="str">
        <f>IF($C19="","",IF(VLOOKUP($C19,'Test Sample Data'!$C$99:$M$194,5,FALSE)=0,"",VLOOKUP($C19,'Test Sample Data'!$C$99:$M$194,5,FALSE)))</f>
        <v/>
      </c>
      <c r="H40" s="64" t="str">
        <f>IF($C19="","",IF(VLOOKUP($C19,'Test Sample Data'!$C$99:$M$194,6,FALSE)=0,"",VLOOKUP($C19,'Test Sample Data'!$C$99:$M$194,6,FALSE)))</f>
        <v/>
      </c>
      <c r="I40" s="64" t="str">
        <f>IF($C19="","",IF(VLOOKUP($C19,'Test Sample Data'!$C$99:$M$194,7,FALSE)=0,"",VLOOKUP($C19,'Test Sample Data'!$C$99:$M$194,7,FALSE)))</f>
        <v/>
      </c>
      <c r="J40" s="64" t="str">
        <f>IF($C19="","",IF(VLOOKUP($C19,'Test Sample Data'!$C$99:$M$194,8,FALSE)=0,"",VLOOKUP($C19,'Test Sample Data'!$C$99:$M$194,8,FALSE)))</f>
        <v/>
      </c>
      <c r="K40" s="64" t="str">
        <f>IF($C19="","",IF(VLOOKUP($C19,'Test Sample Data'!$C$99:$M$194,9,FALSE)=0,"",VLOOKUP($C19,'Test Sample Data'!$C$99:$M$194,9,FALSE)))</f>
        <v/>
      </c>
      <c r="L40" s="64" t="str">
        <f>IF($C19="","",IF(VLOOKUP($C19,'Test Sample Data'!$C$99:$M$194,10,FALSE)=0,"",VLOOKUP($C19,'Test Sample Data'!$C$99:$M$194,10,FALSE)))</f>
        <v/>
      </c>
      <c r="M40" s="64" t="str">
        <f>IF($C19="","",IF(VLOOKUP($C19,'Test Sample Data'!$C$99:$M$194,11,FALSE)=0,"",VLOOKUP($C19,'Test Sample Data'!$C$99:$M$194,11,FALSE)))</f>
        <v/>
      </c>
      <c r="N40" s="93" t="str">
        <f t="shared" si="4"/>
        <v/>
      </c>
      <c r="O40" s="81" t="str">
        <f>IF('Choose Housekeeping Genes'!C40=0,"",'Choose Housekeeping Genes'!C40)</f>
        <v/>
      </c>
      <c r="P40" s="64" t="str">
        <f>IF(C40="","",IF(VLOOKUP($C40,'Control Sample Data'!$C$99:$M$194,2,FALSE)=0,"",VLOOKUP($C40,'Control Sample Data'!$C$99:$M$194,2,FALSE)))</f>
        <v/>
      </c>
      <c r="Q40" s="64" t="str">
        <f>IF(C40="","",IF(VLOOKUP($C40,'Control Sample Data'!$C$99:$M$194,3,FALSE)=0,"",VLOOKUP($C40,'Control Sample Data'!$C$99:$M$194,3,FALSE)))</f>
        <v/>
      </c>
      <c r="R40" s="64" t="str">
        <f>IF(C40="","",IF(VLOOKUP($C40,'Control Sample Data'!$C$99:$M$194,4,FALSE)=0,"",VLOOKUP($C40,'Control Sample Data'!$C$99:$M$194,4,FALSE)))</f>
        <v/>
      </c>
      <c r="S40" s="64" t="str">
        <f>IF(C40="","",IF(VLOOKUP($C40,'Control Sample Data'!$C$99:$M$194,5,FALSE)=0,"",VLOOKUP($C40,'Control Sample Data'!$C$99:$M$194,5,FALSE)))</f>
        <v/>
      </c>
      <c r="T40" s="64" t="str">
        <f>IF(C40="","",IF(VLOOKUP($C40,'Control Sample Data'!$C$99:$M$194,6,FALSE)=0,"",VLOOKUP($C40,'Control Sample Data'!$C$99:$M$194,6,FALSE)))</f>
        <v/>
      </c>
      <c r="U40" s="64" t="str">
        <f>IF(C40="","",IF(VLOOKUP($C40,'Control Sample Data'!$C$99:$M$194,7,FALSE)=0,"",VLOOKUP($C40,'Control Sample Data'!$C$99:$M$194,7,FALSE)))</f>
        <v/>
      </c>
      <c r="V40" s="64" t="str">
        <f>IF(C40="","",IF(VLOOKUP($C40,'Control Sample Data'!$C$99:$M$194,8,FALSE)=0,"",VLOOKUP($C40,'Control Sample Data'!$C$99:$M$194,8,FALSE)))</f>
        <v/>
      </c>
      <c r="W40" s="64" t="str">
        <f>IF(C40="","",IF(VLOOKUP($C40,'Control Sample Data'!$C$99:$M$194,9,FALSE)=0,"",VLOOKUP($C40,'Control Sample Data'!$C$99:$M$194,9,FALSE)))</f>
        <v/>
      </c>
      <c r="X40" s="64" t="str">
        <f>IF(C40="","",IF(VLOOKUP($C40,'Control Sample Data'!$C$99:$M$194,10,FALSE)=0,"",VLOOKUP($C40,'Control Sample Data'!$C$99:$M$194,10,FALSE)))</f>
        <v/>
      </c>
      <c r="Y40" s="64" t="str">
        <f>IF(C40="","",IF(VLOOKUP($C40,'Control Sample Data'!$C$99:$M$194,11,FALSE)=0,"",VLOOKUP($C40,'Control Sample Data'!$C$99:$M$194,11,FALSE)))</f>
        <v/>
      </c>
    </row>
    <row r="41" spans="1:25" ht="15" customHeight="1">
      <c r="A41" s="142"/>
      <c r="B41" s="19" t="str">
        <f>IF(C20="", "",VLOOKUP(C20,'Gene Table'!B$99:D$194,2,FALSE))</f>
        <v/>
      </c>
      <c r="C41" s="96" t="str">
        <f>IF('Choose Housekeeping Genes'!C20=0,"",'Choose Housekeeping Genes'!C20)</f>
        <v/>
      </c>
      <c r="D41" s="96" t="str">
        <f>IF($C20="","",IF(VLOOKUP($C20,'Test Sample Data'!$C$99:$M$194,2,FALSE)=0,"",VLOOKUP($C20,'Test Sample Data'!$C$99:$M$194,2,FALSE)))</f>
        <v/>
      </c>
      <c r="E41" s="96" t="str">
        <f>IF($C20="","",IF(VLOOKUP($C20,'Test Sample Data'!$C$99:$M$194,3,FALSE)=0,"",VLOOKUP($C20,'Test Sample Data'!$C$99:$M$194,3,FALSE)))</f>
        <v/>
      </c>
      <c r="F41" s="64" t="str">
        <f>IF($C20="","",IF(VLOOKUP($C20,'Test Sample Data'!$C$99:$M$194,4,FALSE)=0,"",VLOOKUP($C20,'Test Sample Data'!$C$99:$M$194,4,FALSE)))</f>
        <v/>
      </c>
      <c r="G41" s="64" t="str">
        <f>IF($C20="","",IF(VLOOKUP($C20,'Test Sample Data'!$C$99:$M$194,5,FALSE)=0,"",VLOOKUP($C20,'Test Sample Data'!$C$99:$M$194,5,FALSE)))</f>
        <v/>
      </c>
      <c r="H41" s="64" t="str">
        <f>IF($C20="","",IF(VLOOKUP($C20,'Test Sample Data'!$C$99:$M$194,6,FALSE)=0,"",VLOOKUP($C20,'Test Sample Data'!$C$99:$M$194,6,FALSE)))</f>
        <v/>
      </c>
      <c r="I41" s="64" t="str">
        <f>IF($C20="","",IF(VLOOKUP($C20,'Test Sample Data'!$C$99:$M$194,7,FALSE)=0,"",VLOOKUP($C20,'Test Sample Data'!$C$99:$M$194,7,FALSE)))</f>
        <v/>
      </c>
      <c r="J41" s="64" t="str">
        <f>IF($C20="","",IF(VLOOKUP($C20,'Test Sample Data'!$C$99:$M$194,8,FALSE)=0,"",VLOOKUP($C20,'Test Sample Data'!$C$99:$M$194,8,FALSE)))</f>
        <v/>
      </c>
      <c r="K41" s="64" t="str">
        <f>IF($C20="","",IF(VLOOKUP($C20,'Test Sample Data'!$C$99:$M$194,9,FALSE)=0,"",VLOOKUP($C20,'Test Sample Data'!$C$99:$M$194,9,FALSE)))</f>
        <v/>
      </c>
      <c r="L41" s="64" t="str">
        <f>IF($C20="","",IF(VLOOKUP($C20,'Test Sample Data'!$C$99:$M$194,10,FALSE)=0,"",VLOOKUP($C20,'Test Sample Data'!$C$99:$M$194,10,FALSE)))</f>
        <v/>
      </c>
      <c r="M41" s="64" t="str">
        <f>IF($C20="","",IF(VLOOKUP($C20,'Test Sample Data'!$C$99:$M$194,11,FALSE)=0,"",VLOOKUP($C20,'Test Sample Data'!$C$99:$M$194,11,FALSE)))</f>
        <v/>
      </c>
      <c r="N41" s="93" t="str">
        <f t="shared" si="4"/>
        <v/>
      </c>
      <c r="O41" s="81" t="str">
        <f>IF('Choose Housekeeping Genes'!C41=0,"",'Choose Housekeeping Genes'!C41)</f>
        <v/>
      </c>
      <c r="P41" s="64" t="str">
        <f>IF(C41="","",IF(VLOOKUP($C41,'Control Sample Data'!$C$99:$M$194,2,FALSE)=0,"",VLOOKUP($C41,'Control Sample Data'!$C$99:$M$194,2,FALSE)))</f>
        <v/>
      </c>
      <c r="Q41" s="64" t="str">
        <f>IF(C41="","",IF(VLOOKUP($C41,'Control Sample Data'!$C$99:$M$194,3,FALSE)=0,"",VLOOKUP($C41,'Control Sample Data'!$C$99:$M$194,3,FALSE)))</f>
        <v/>
      </c>
      <c r="R41" s="64" t="str">
        <f>IF(C41="","",IF(VLOOKUP($C41,'Control Sample Data'!$C$99:$M$194,4,FALSE)=0,"",VLOOKUP($C41,'Control Sample Data'!$C$99:$M$194,4,FALSE)))</f>
        <v/>
      </c>
      <c r="S41" s="64" t="str">
        <f>IF(C41="","",IF(VLOOKUP($C41,'Control Sample Data'!$C$99:$M$194,5,FALSE)=0,"",VLOOKUP($C41,'Control Sample Data'!$C$99:$M$194,5,FALSE)))</f>
        <v/>
      </c>
      <c r="T41" s="64" t="str">
        <f>IF(C41="","",IF(VLOOKUP($C41,'Control Sample Data'!$C$99:$M$194,6,FALSE)=0,"",VLOOKUP($C41,'Control Sample Data'!$C$99:$M$194,6,FALSE)))</f>
        <v/>
      </c>
      <c r="U41" s="64" t="str">
        <f>IF(C41="","",IF(VLOOKUP($C41,'Control Sample Data'!$C$99:$M$194,7,FALSE)=0,"",VLOOKUP($C41,'Control Sample Data'!$C$99:$M$194,7,FALSE)))</f>
        <v/>
      </c>
      <c r="V41" s="64" t="str">
        <f>IF(C41="","",IF(VLOOKUP($C41,'Control Sample Data'!$C$99:$M$194,8,FALSE)=0,"",VLOOKUP($C41,'Control Sample Data'!$C$99:$M$194,8,FALSE)))</f>
        <v/>
      </c>
      <c r="W41" s="64" t="str">
        <f>IF(C41="","",IF(VLOOKUP($C41,'Control Sample Data'!$C$99:$M$194,9,FALSE)=0,"",VLOOKUP($C41,'Control Sample Data'!$C$99:$M$194,9,FALSE)))</f>
        <v/>
      </c>
      <c r="X41" s="64" t="str">
        <f>IF(C41="","",IF(VLOOKUP($C41,'Control Sample Data'!$C$99:$M$194,10,FALSE)=0,"",VLOOKUP($C41,'Control Sample Data'!$C$99:$M$194,10,FALSE)))</f>
        <v/>
      </c>
      <c r="Y41" s="64" t="str">
        <f>IF(C41="","",IF(VLOOKUP($C41,'Control Sample Data'!$C$99:$M$194,11,FALSE)=0,"",VLOOKUP($C41,'Control Sample Data'!$C$99:$M$194,11,FALSE)))</f>
        <v/>
      </c>
    </row>
    <row r="42" spans="1:25" ht="15" customHeight="1">
      <c r="A42" s="142"/>
      <c r="B42" s="19" t="str">
        <f>IF(C21="", "",VLOOKUP(C21,'Gene Table'!B$99:D$194,2,FALSE))</f>
        <v/>
      </c>
      <c r="C42" s="96" t="str">
        <f>IF('Choose Housekeeping Genes'!C21=0,"",'Choose Housekeeping Genes'!C21)</f>
        <v/>
      </c>
      <c r="D42" s="96" t="str">
        <f>IF($C21="","",IF(VLOOKUP($C21,'Test Sample Data'!$C$99:$M$194,2,FALSE)=0,"",VLOOKUP($C21,'Test Sample Data'!$C$99:$M$194,2,FALSE)))</f>
        <v/>
      </c>
      <c r="E42" s="96" t="str">
        <f>IF($C21="","",IF(VLOOKUP($C21,'Test Sample Data'!$C$99:$M$194,3,FALSE)=0,"",VLOOKUP($C21,'Test Sample Data'!$C$99:$M$194,3,FALSE)))</f>
        <v/>
      </c>
      <c r="F42" s="64" t="str">
        <f>IF($C21="","",IF(VLOOKUP($C21,'Test Sample Data'!$C$99:$M$194,4,FALSE)=0,"",VLOOKUP($C21,'Test Sample Data'!$C$99:$M$194,4,FALSE)))</f>
        <v/>
      </c>
      <c r="G42" s="64" t="str">
        <f>IF($C21="","",IF(VLOOKUP($C21,'Test Sample Data'!$C$99:$M$194,5,FALSE)=0,"",VLOOKUP($C21,'Test Sample Data'!$C$99:$M$194,5,FALSE)))</f>
        <v/>
      </c>
      <c r="H42" s="64" t="str">
        <f>IF($C21="","",IF(VLOOKUP($C21,'Test Sample Data'!$C$99:$M$194,6,FALSE)=0,"",VLOOKUP($C21,'Test Sample Data'!$C$99:$M$194,6,FALSE)))</f>
        <v/>
      </c>
      <c r="I42" s="64" t="str">
        <f>IF($C21="","",IF(VLOOKUP($C21,'Test Sample Data'!$C$99:$M$194,7,FALSE)=0,"",VLOOKUP($C21,'Test Sample Data'!$C$99:$M$194,7,FALSE)))</f>
        <v/>
      </c>
      <c r="J42" s="64" t="str">
        <f>IF($C21="","",IF(VLOOKUP($C21,'Test Sample Data'!$C$99:$M$194,8,FALSE)=0,"",VLOOKUP($C21,'Test Sample Data'!$C$99:$M$194,8,FALSE)))</f>
        <v/>
      </c>
      <c r="K42" s="64" t="str">
        <f>IF($C21="","",IF(VLOOKUP($C21,'Test Sample Data'!$C$99:$M$194,9,FALSE)=0,"",VLOOKUP($C21,'Test Sample Data'!$C$99:$M$194,9,FALSE)))</f>
        <v/>
      </c>
      <c r="L42" s="64" t="str">
        <f>IF($C21="","",IF(VLOOKUP($C21,'Test Sample Data'!$C$99:$M$194,10,FALSE)=0,"",VLOOKUP($C21,'Test Sample Data'!$C$99:$M$194,10,FALSE)))</f>
        <v/>
      </c>
      <c r="M42" s="64" t="str">
        <f>IF($C21="","",IF(VLOOKUP($C21,'Test Sample Data'!$C$99:$M$194,11,FALSE)=0,"",VLOOKUP($C21,'Test Sample Data'!$C$99:$M$194,11,FALSE)))</f>
        <v/>
      </c>
      <c r="N42" s="93" t="str">
        <f t="shared" si="4"/>
        <v/>
      </c>
      <c r="O42" s="81" t="str">
        <f>IF('Choose Housekeeping Genes'!C42=0,"",'Choose Housekeeping Genes'!C42)</f>
        <v/>
      </c>
      <c r="P42" s="64" t="str">
        <f>IF(C42="","",IF(VLOOKUP($C42,'Control Sample Data'!$C$99:$M$194,2,FALSE)=0,"",VLOOKUP($C42,'Control Sample Data'!$C$99:$M$194,2,FALSE)))</f>
        <v/>
      </c>
      <c r="Q42" s="64" t="str">
        <f>IF(C42="","",IF(VLOOKUP($C42,'Control Sample Data'!$C$99:$M$194,3,FALSE)=0,"",VLOOKUP($C42,'Control Sample Data'!$C$99:$M$194,3,FALSE)))</f>
        <v/>
      </c>
      <c r="R42" s="64" t="str">
        <f>IF(C42="","",IF(VLOOKUP($C42,'Control Sample Data'!$C$99:$M$194,4,FALSE)=0,"",VLOOKUP($C42,'Control Sample Data'!$C$99:$M$194,4,FALSE)))</f>
        <v/>
      </c>
      <c r="S42" s="64" t="str">
        <f>IF(C42="","",IF(VLOOKUP($C42,'Control Sample Data'!$C$99:$M$194,5,FALSE)=0,"",VLOOKUP($C42,'Control Sample Data'!$C$99:$M$194,5,FALSE)))</f>
        <v/>
      </c>
      <c r="T42" s="64" t="str">
        <f>IF(C42="","",IF(VLOOKUP($C42,'Control Sample Data'!$C$99:$M$194,6,FALSE)=0,"",VLOOKUP($C42,'Control Sample Data'!$C$99:$M$194,6,FALSE)))</f>
        <v/>
      </c>
      <c r="U42" s="64" t="str">
        <f>IF(C42="","",IF(VLOOKUP($C42,'Control Sample Data'!$C$99:$M$194,7,FALSE)=0,"",VLOOKUP($C42,'Control Sample Data'!$C$99:$M$194,7,FALSE)))</f>
        <v/>
      </c>
      <c r="V42" s="64" t="str">
        <f>IF(C42="","",IF(VLOOKUP($C42,'Control Sample Data'!$C$99:$M$194,8,FALSE)=0,"",VLOOKUP($C42,'Control Sample Data'!$C$99:$M$194,8,FALSE)))</f>
        <v/>
      </c>
      <c r="W42" s="64" t="str">
        <f>IF(C42="","",IF(VLOOKUP($C42,'Control Sample Data'!$C$99:$M$194,9,FALSE)=0,"",VLOOKUP($C42,'Control Sample Data'!$C$99:$M$194,9,FALSE)))</f>
        <v/>
      </c>
      <c r="X42" s="64" t="str">
        <f>IF(C42="","",IF(VLOOKUP($C42,'Control Sample Data'!$C$99:$M$194,10,FALSE)=0,"",VLOOKUP($C42,'Control Sample Data'!$C$99:$M$194,10,FALSE)))</f>
        <v/>
      </c>
      <c r="Y42" s="64" t="str">
        <f>IF(C42="","",IF(VLOOKUP($C42,'Control Sample Data'!$C$99:$M$194,11,FALSE)=0,"",VLOOKUP($C42,'Control Sample Data'!$C$99:$M$194,11,FALSE)))</f>
        <v/>
      </c>
    </row>
    <row r="43" spans="1:25" ht="15" customHeight="1">
      <c r="A43" s="142"/>
      <c r="B43" s="19" t="str">
        <f>IF(C22="", "",VLOOKUP(C22,'Gene Table'!B$99:D$194,2,FALSE))</f>
        <v/>
      </c>
      <c r="C43" s="96" t="str">
        <f>IF('Choose Housekeeping Genes'!C22=0,"",'Choose Housekeeping Genes'!C22)</f>
        <v/>
      </c>
      <c r="D43" s="96" t="str">
        <f>IF($C22="","",IF(VLOOKUP($C22,'Test Sample Data'!$C$99:$M$194,2,FALSE)=0,"",VLOOKUP($C22,'Test Sample Data'!$C$99:$M$194,2,FALSE)))</f>
        <v/>
      </c>
      <c r="E43" s="96" t="str">
        <f>IF($C22="","",IF(VLOOKUP($C22,'Test Sample Data'!$C$99:$M$194,3,FALSE)=0,"",VLOOKUP($C22,'Test Sample Data'!$C$99:$M$194,3,FALSE)))</f>
        <v/>
      </c>
      <c r="F43" s="94" t="str">
        <f>IF($C22="","",IF(VLOOKUP($C22,'Test Sample Data'!$C$99:$M$194,4,FALSE)=0,"",VLOOKUP($C22,'Test Sample Data'!$C$99:$M$194,4,FALSE)))</f>
        <v/>
      </c>
      <c r="G43" s="94" t="str">
        <f>IF($C22="","",IF(VLOOKUP($C22,'Test Sample Data'!$C$99:$M$194,5,FALSE)=0,"",VLOOKUP($C22,'Test Sample Data'!$C$99:$M$194,5,FALSE)))</f>
        <v/>
      </c>
      <c r="H43" s="94" t="str">
        <f>IF($C22="","",IF(VLOOKUP($C22,'Test Sample Data'!$C$99:$M$194,6,FALSE)=0,"",VLOOKUP($C22,'Test Sample Data'!$C$99:$M$194,6,FALSE)))</f>
        <v/>
      </c>
      <c r="I43" s="94" t="str">
        <f>IF($C22="","",IF(VLOOKUP($C22,'Test Sample Data'!$C$99:$M$194,7,FALSE)=0,"",VLOOKUP($C22,'Test Sample Data'!$C$99:$M$194,7,FALSE)))</f>
        <v/>
      </c>
      <c r="J43" s="94" t="str">
        <f>IF($C22="","",IF(VLOOKUP($C22,'Test Sample Data'!$C$99:$M$194,8,FALSE)=0,"",VLOOKUP($C22,'Test Sample Data'!$C$99:$M$194,8,FALSE)))</f>
        <v/>
      </c>
      <c r="K43" s="94" t="str">
        <f>IF($C22="","",IF(VLOOKUP($C22,'Test Sample Data'!$C$99:$M$194,9,FALSE)=0,"",VLOOKUP($C22,'Test Sample Data'!$C$99:$M$194,9,FALSE)))</f>
        <v/>
      </c>
      <c r="L43" s="94" t="str">
        <f>IF($C22="","",IF(VLOOKUP($C22,'Test Sample Data'!$C$99:$M$194,10,FALSE)=0,"",VLOOKUP($C22,'Test Sample Data'!$C$99:$M$194,10,FALSE)))</f>
        <v/>
      </c>
      <c r="M43" s="64" t="str">
        <f>IF($C22="","",IF(VLOOKUP($C22,'Test Sample Data'!$C$99:$M$194,11,FALSE)=0,"",VLOOKUP($C22,'Test Sample Data'!$C$99:$M$194,11,FALSE)))</f>
        <v/>
      </c>
      <c r="N43" s="93" t="str">
        <f t="shared" si="4"/>
        <v/>
      </c>
      <c r="O43" s="81" t="str">
        <f>IF('Choose Housekeeping Genes'!C43=0,"",'Choose Housekeeping Genes'!C43)</f>
        <v/>
      </c>
      <c r="P43" s="64" t="str">
        <f>IF(C43="","",IF(VLOOKUP($C43,'Control Sample Data'!$C$99:$M$194,2,FALSE)=0,"",VLOOKUP($C43,'Control Sample Data'!$C$99:$M$194,2,FALSE)))</f>
        <v/>
      </c>
      <c r="Q43" s="64" t="str">
        <f>IF(C43="","",IF(VLOOKUP($C43,'Control Sample Data'!$C$99:$M$194,3,FALSE)=0,"",VLOOKUP($C43,'Control Sample Data'!$C$99:$M$194,3,FALSE)))</f>
        <v/>
      </c>
      <c r="R43" s="64" t="str">
        <f>IF(C43="","",IF(VLOOKUP($C43,'Control Sample Data'!$C$99:$M$194,4,FALSE)=0,"",VLOOKUP($C43,'Control Sample Data'!$C$99:$M$194,4,FALSE)))</f>
        <v/>
      </c>
      <c r="S43" s="64" t="str">
        <f>IF(C43="","",IF(VLOOKUP($C43,'Control Sample Data'!$C$99:$M$194,5,FALSE)=0,"",VLOOKUP($C43,'Control Sample Data'!$C$99:$M$194,5,FALSE)))</f>
        <v/>
      </c>
      <c r="T43" s="64" t="str">
        <f>IF(C43="","",IF(VLOOKUP($C43,'Control Sample Data'!$C$99:$M$194,6,FALSE)=0,"",VLOOKUP($C43,'Control Sample Data'!$C$99:$M$194,6,FALSE)))</f>
        <v/>
      </c>
      <c r="U43" s="64" t="str">
        <f>IF(C43="","",IF(VLOOKUP($C43,'Control Sample Data'!$C$99:$M$194,7,FALSE)=0,"",VLOOKUP($C43,'Control Sample Data'!$C$99:$M$194,7,FALSE)))</f>
        <v/>
      </c>
      <c r="V43" s="64" t="str">
        <f>IF(C43="","",IF(VLOOKUP($C43,'Control Sample Data'!$C$99:$M$194,8,FALSE)=0,"",VLOOKUP($C43,'Control Sample Data'!$C$99:$M$194,8,FALSE)))</f>
        <v/>
      </c>
      <c r="W43" s="64" t="str">
        <f>IF(C43="","",IF(VLOOKUP($C43,'Control Sample Data'!$C$99:$M$194,9,FALSE)=0,"",VLOOKUP($C43,'Control Sample Data'!$C$99:$M$194,9,FALSE)))</f>
        <v/>
      </c>
      <c r="X43" s="64" t="str">
        <f>IF(C43="","",IF(VLOOKUP($C43,'Control Sample Data'!$C$99:$M$194,10,FALSE)=0,"",VLOOKUP($C43,'Control Sample Data'!$C$99:$M$194,10,FALSE)))</f>
        <v/>
      </c>
      <c r="Y43" s="64" t="str">
        <f>IF(C43="","",IF(VLOOKUP($C43,'Control Sample Data'!$C$99:$M$194,11,FALSE)=0,"",VLOOKUP($C43,'Control Sample Data'!$C$99:$M$194,11,FALSE)))</f>
        <v/>
      </c>
    </row>
    <row r="44" spans="1:25" ht="15" customHeight="1" thickBot="1">
      <c r="A44" s="142"/>
      <c r="B44" s="143" t="s">
        <v>1810</v>
      </c>
      <c r="C44" s="144"/>
      <c r="D44" s="105">
        <f>IF(ISERROR(AVERAGE(D24:D43)),"",AVERAGE(D24:D43))</f>
        <v>23.995000000000001</v>
      </c>
      <c r="E44" s="105">
        <f t="shared" ref="E44:M44" si="5">IF(ISERROR(AVERAGE(E24:E43)),"",AVERAGE(E24:E43))</f>
        <v>24.11</v>
      </c>
      <c r="F44" s="105">
        <f t="shared" si="5"/>
        <v>24.111666666666668</v>
      </c>
      <c r="G44" s="105" t="str">
        <f t="shared" si="5"/>
        <v/>
      </c>
      <c r="H44" s="105" t="str">
        <f t="shared" si="5"/>
        <v/>
      </c>
      <c r="I44" s="105" t="str">
        <f t="shared" si="5"/>
        <v/>
      </c>
      <c r="J44" s="105" t="str">
        <f t="shared" si="5"/>
        <v/>
      </c>
      <c r="K44" s="105" t="str">
        <f t="shared" si="5"/>
        <v/>
      </c>
      <c r="L44" s="105" t="str">
        <f t="shared" si="5"/>
        <v/>
      </c>
      <c r="M44" s="106" t="str">
        <f t="shared" si="5"/>
        <v/>
      </c>
      <c r="N44" s="143" t="s">
        <v>1810</v>
      </c>
      <c r="O44" s="144"/>
      <c r="P44" s="105">
        <f>IF(ISERROR(AVERAGE(P24:P43)),"",AVERAGE(P24:P43))</f>
        <v>23.776666666666667</v>
      </c>
      <c r="Q44" s="105">
        <f t="shared" ref="Q44:Y44" si="6">IF(ISERROR(AVERAGE(Q24:Q43)),"",AVERAGE(Q24:Q43))</f>
        <v>24.408333333333331</v>
      </c>
      <c r="R44" s="105">
        <f t="shared" si="6"/>
        <v>25.071666666666669</v>
      </c>
      <c r="S44" s="105" t="str">
        <f t="shared" si="6"/>
        <v/>
      </c>
      <c r="T44" s="105" t="str">
        <f t="shared" si="6"/>
        <v/>
      </c>
      <c r="U44" s="105" t="str">
        <f t="shared" si="6"/>
        <v/>
      </c>
      <c r="V44" s="105" t="str">
        <f t="shared" si="6"/>
        <v/>
      </c>
      <c r="W44" s="105" t="str">
        <f t="shared" si="6"/>
        <v/>
      </c>
      <c r="X44" s="105" t="str">
        <f t="shared" si="6"/>
        <v/>
      </c>
      <c r="Y44" s="106" t="str">
        <f t="shared" si="6"/>
        <v/>
      </c>
    </row>
    <row r="120" spans="1:1" ht="15" customHeight="1">
      <c r="A120" s="51"/>
    </row>
    <row r="121" spans="1:1" ht="15" customHeight="1">
      <c r="A121" s="51"/>
    </row>
    <row r="122" spans="1:1" ht="15" customHeight="1">
      <c r="A122" s="51"/>
    </row>
    <row r="123" spans="1:1" ht="15" customHeight="1">
      <c r="A123" s="51"/>
    </row>
    <row r="124" spans="1:1" ht="15" customHeight="1">
      <c r="A124" s="51"/>
    </row>
    <row r="125" spans="1:1" ht="15" customHeight="1">
      <c r="A125" s="51"/>
    </row>
    <row r="126" spans="1:1" ht="15" customHeight="1">
      <c r="A126" s="51"/>
    </row>
    <row r="127" spans="1:1" ht="15" customHeight="1">
      <c r="A127" s="51"/>
    </row>
    <row r="128" spans="1:1" ht="15" customHeight="1">
      <c r="A128" s="51"/>
    </row>
    <row r="129" spans="1:1" ht="15" customHeight="1">
      <c r="A129" s="51"/>
    </row>
    <row r="130" spans="1:1" ht="15" customHeight="1">
      <c r="A130" s="51"/>
    </row>
    <row r="131" spans="1:1" ht="15" customHeight="1">
      <c r="A131" s="51"/>
    </row>
  </sheetData>
  <mergeCells count="13">
    <mergeCell ref="P1:Y1"/>
    <mergeCell ref="O1:O2"/>
    <mergeCell ref="D1:M1"/>
    <mergeCell ref="N1:N2"/>
    <mergeCell ref="A24:A44"/>
    <mergeCell ref="A1:A2"/>
    <mergeCell ref="A3:A23"/>
    <mergeCell ref="N23:O23"/>
    <mergeCell ref="B44:C44"/>
    <mergeCell ref="N44:O44"/>
    <mergeCell ref="B1:B2"/>
    <mergeCell ref="C1:C2"/>
    <mergeCell ref="B23:C23"/>
  </mergeCells>
  <phoneticPr fontId="5"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R69"/>
  <sheetViews>
    <sheetView zoomScale="132" zoomScaleNormal="100" workbookViewId="0">
      <pane ySplit="2" topLeftCell="A3" activePane="bottomLeft" state="frozen"/>
      <selection pane="bottomLeft" activeCell="B69" sqref="B69:K69"/>
    </sheetView>
  </sheetViews>
  <sheetFormatPr defaultRowHeight="15" customHeight="1"/>
  <cols>
    <col min="1" max="1" width="26.42578125" customWidth="1"/>
    <col min="3" max="11" width="7.7109375" customWidth="1"/>
    <col min="12" max="13" width="14.7109375" customWidth="1"/>
  </cols>
  <sheetData>
    <row r="1" spans="1:18" ht="15" customHeight="1">
      <c r="A1" s="158" t="s">
        <v>342</v>
      </c>
      <c r="B1" s="151"/>
      <c r="C1" s="151"/>
      <c r="D1" s="151"/>
      <c r="E1" s="151"/>
      <c r="F1" s="151"/>
      <c r="G1" s="151"/>
      <c r="H1" s="152"/>
      <c r="I1" s="132" t="s">
        <v>1884</v>
      </c>
      <c r="J1" s="154"/>
      <c r="K1" s="154"/>
      <c r="L1" s="153" t="str">
        <f>Results!F2</f>
        <v>Test Sample</v>
      </c>
      <c r="M1" s="133"/>
    </row>
    <row r="2" spans="1:18" s="3" customFormat="1" ht="15" customHeight="1">
      <c r="A2" s="134" t="s">
        <v>347</v>
      </c>
      <c r="B2" s="135"/>
      <c r="C2" s="135" t="str">
        <f>'Gene Table'!D1</f>
        <v>PAG-HCAD96</v>
      </c>
      <c r="D2" s="159"/>
      <c r="E2" s="155"/>
      <c r="F2" s="156"/>
      <c r="G2" s="156"/>
      <c r="H2" s="157"/>
      <c r="I2" s="132" t="s">
        <v>1885</v>
      </c>
      <c r="J2" s="154"/>
      <c r="K2" s="154"/>
      <c r="L2" s="153" t="str">
        <f>Results!G2</f>
        <v>Control Sample</v>
      </c>
      <c r="M2" s="153"/>
    </row>
    <row r="3" spans="1:18" s="3" customFormat="1" ht="15" customHeight="1">
      <c r="A3" s="160"/>
      <c r="B3" s="161"/>
      <c r="C3" s="161"/>
      <c r="D3" s="161"/>
      <c r="E3" s="161"/>
      <c r="F3" s="161"/>
      <c r="G3" s="161"/>
      <c r="H3" s="161"/>
      <c r="I3" s="161"/>
      <c r="J3" s="161"/>
      <c r="K3" s="161"/>
      <c r="L3" s="161"/>
      <c r="M3" s="162"/>
    </row>
    <row r="4" spans="1:18" s="3" customFormat="1" ht="15" customHeight="1">
      <c r="A4" s="101" t="s">
        <v>1078</v>
      </c>
      <c r="B4" s="102"/>
      <c r="C4" s="103" t="s">
        <v>1079</v>
      </c>
      <c r="D4" s="104">
        <v>3</v>
      </c>
      <c r="E4" s="163"/>
      <c r="F4" s="164"/>
      <c r="G4" s="164"/>
      <c r="H4" s="164"/>
      <c r="I4" s="164"/>
      <c r="J4" s="164"/>
      <c r="K4" s="164"/>
      <c r="L4" s="164"/>
      <c r="M4" s="165"/>
    </row>
    <row r="5" spans="1:18" s="3" customFormat="1" ht="15" customHeight="1">
      <c r="A5" s="160"/>
      <c r="B5" s="161"/>
      <c r="C5" s="161"/>
      <c r="D5" s="161"/>
      <c r="E5" s="161"/>
      <c r="F5" s="161"/>
      <c r="G5" s="161"/>
      <c r="H5" s="161"/>
      <c r="I5" s="161"/>
      <c r="J5" s="161"/>
      <c r="K5" s="161"/>
      <c r="L5" s="161"/>
      <c r="M5" s="162"/>
    </row>
    <row r="6" spans="1:18" s="3" customFormat="1" ht="15" customHeight="1">
      <c r="A6" s="134" t="str">
        <f>'Gene Table'!A3</f>
        <v>Plate 1</v>
      </c>
      <c r="B6" s="151"/>
      <c r="C6" s="151"/>
      <c r="D6" s="151"/>
      <c r="E6" s="151"/>
      <c r="F6" s="151"/>
      <c r="G6" s="151"/>
      <c r="H6" s="151"/>
      <c r="I6" s="151"/>
      <c r="J6" s="151"/>
      <c r="K6" s="151"/>
      <c r="L6" s="151"/>
      <c r="M6" s="152"/>
      <c r="N6" s="12"/>
      <c r="O6" s="12"/>
      <c r="P6" s="12"/>
      <c r="Q6" s="12"/>
      <c r="R6" s="12"/>
    </row>
    <row r="7" spans="1:18" ht="15" customHeight="1">
      <c r="A7" s="148" t="s">
        <v>346</v>
      </c>
      <c r="B7" s="151"/>
      <c r="C7" s="151"/>
      <c r="D7" s="151"/>
      <c r="E7" s="151"/>
      <c r="F7" s="151"/>
      <c r="G7" s="151"/>
      <c r="H7" s="151"/>
      <c r="I7" s="151"/>
      <c r="J7" s="151"/>
      <c r="K7" s="151"/>
      <c r="L7" s="151"/>
      <c r="M7" s="152"/>
    </row>
    <row r="8" spans="1:18" ht="15" customHeight="1">
      <c r="A8" s="129" t="str">
        <f>L1</f>
        <v>Test Sample</v>
      </c>
      <c r="B8" s="129"/>
      <c r="C8" s="129"/>
      <c r="D8" s="129"/>
      <c r="E8" s="129"/>
      <c r="F8" s="129"/>
      <c r="G8" s="129"/>
      <c r="H8" s="129"/>
      <c r="I8" s="129"/>
      <c r="J8" s="129"/>
      <c r="K8" s="129"/>
      <c r="L8" s="129"/>
      <c r="M8" s="129"/>
    </row>
    <row r="9" spans="1:18" ht="15" customHeight="1">
      <c r="A9" s="52" t="s">
        <v>1741</v>
      </c>
      <c r="B9" s="52" t="s">
        <v>1855</v>
      </c>
      <c r="C9" s="52" t="s">
        <v>1856</v>
      </c>
      <c r="D9" s="52" t="s">
        <v>1857</v>
      </c>
      <c r="E9" s="52" t="s">
        <v>1858</v>
      </c>
      <c r="F9" s="52" t="s">
        <v>1859</v>
      </c>
      <c r="G9" s="52" t="s">
        <v>1860</v>
      </c>
      <c r="H9" s="52" t="s">
        <v>1861</v>
      </c>
      <c r="I9" s="52" t="s">
        <v>1862</v>
      </c>
      <c r="J9" s="52" t="s">
        <v>1863</v>
      </c>
      <c r="K9" s="52" t="s">
        <v>1864</v>
      </c>
      <c r="L9" s="42" t="s">
        <v>344</v>
      </c>
      <c r="M9" s="45" t="s">
        <v>345</v>
      </c>
    </row>
    <row r="10" spans="1:18" ht="15" customHeight="1">
      <c r="A10" s="52" t="s">
        <v>348</v>
      </c>
      <c r="B10" s="54">
        <f>IF(ISERROR(AVERAGE(Calculations!D98:D99)),"",AVERAGE(Calculations!D98:D99))</f>
        <v>20.67</v>
      </c>
      <c r="C10" s="54">
        <f>IF(ISERROR(AVERAGE(Calculations!E98:E99)),"",AVERAGE(Calculations!E98:E99))</f>
        <v>20.615000000000002</v>
      </c>
      <c r="D10" s="54">
        <f>IF(ISERROR(AVERAGE(Calculations!F98:F99)),"",AVERAGE(Calculations!F98:F99))</f>
        <v>20.810000000000002</v>
      </c>
      <c r="E10" s="54" t="str">
        <f>IF(ISERROR(AVERAGE(Calculations!G98:G99)),"",AVERAGE(Calculations!G98:G99))</f>
        <v/>
      </c>
      <c r="F10" s="54" t="str">
        <f>IF(ISERROR(AVERAGE(Calculations!H98:H99)),"",AVERAGE(Calculations!H98:H99))</f>
        <v/>
      </c>
      <c r="G10" s="54" t="str">
        <f>IF(ISERROR(AVERAGE(Calculations!I98:I99)),"",AVERAGE(Calculations!I98:I99))</f>
        <v/>
      </c>
      <c r="H10" s="54" t="str">
        <f>IF(ISERROR(AVERAGE(Calculations!J98:J99)),"",AVERAGE(Calculations!J98:J99))</f>
        <v/>
      </c>
      <c r="I10" s="54" t="str">
        <f>IF(ISERROR(AVERAGE(Calculations!K98:K99)),"",AVERAGE(Calculations!K98:K99))</f>
        <v/>
      </c>
      <c r="J10" s="54" t="str">
        <f>IF(ISERROR(AVERAGE(Calculations!L98:L99)),"",AVERAGE(Calculations!L98:L99))</f>
        <v/>
      </c>
      <c r="K10" s="54" t="str">
        <f>IF(ISERROR(AVERAGE(Calculations!M98:M99)),"",AVERAGE(Calculations!M98:M99))</f>
        <v/>
      </c>
      <c r="L10" s="55">
        <f>AVERAGE(B10:K10)</f>
        <v>20.698333333333334</v>
      </c>
      <c r="M10" s="55">
        <f>STDEV(B10:K10)</f>
        <v>0.10054020754570468</v>
      </c>
    </row>
    <row r="11" spans="1:18" ht="15" customHeight="1">
      <c r="A11" s="42" t="s">
        <v>349</v>
      </c>
      <c r="B11" s="54">
        <f>IF(ISERROR(STDEV(Calculations!D98:D99)),"",STDEV(Calculations!D98:D99))</f>
        <v>0.33941125496948227</v>
      </c>
      <c r="C11" s="54">
        <f>IF(ISERROR(STDEV(Calculations!E98:E99)),"",STDEV(Calculations!E98:E99))</f>
        <v>0.14849242404852941</v>
      </c>
      <c r="D11" s="54">
        <f>IF(ISERROR(STDEV(Calculations!F98:F99)),"",STDEV(Calculations!F98:F99))</f>
        <v>1.4142135623730649E-2</v>
      </c>
      <c r="E11" s="54" t="str">
        <f>IF(ISERROR(STDEV(Calculations!G98:G99)),"",STDEV(Calculations!G98:G99))</f>
        <v/>
      </c>
      <c r="F11" s="54" t="str">
        <f>IF(ISERROR(STDEV(Calculations!H98:H99)),"",STDEV(Calculations!H98:H99))</f>
        <v/>
      </c>
      <c r="G11" s="54" t="str">
        <f>IF(ISERROR(STDEV(Calculations!I98:I99)),"",STDEV(Calculations!I98:I99))</f>
        <v/>
      </c>
      <c r="H11" s="54" t="str">
        <f>IF(ISERROR(STDEV(Calculations!J98:J99)),"",STDEV(Calculations!J98:J99))</f>
        <v/>
      </c>
      <c r="I11" s="54" t="str">
        <f>IF(ISERROR(STDEV(Calculations!K98:K99)),"",STDEV(Calculations!K98:K99))</f>
        <v/>
      </c>
      <c r="J11" s="54" t="str">
        <f>IF(ISERROR(STDEV(Calculations!L98:L99)),"",STDEV(Calculations!L98:L99))</f>
        <v/>
      </c>
      <c r="K11" s="54" t="str">
        <f>IF(ISERROR(STDEV(Calculations!M98:M99)),"",STDEV(Calculations!M98:M99))</f>
        <v/>
      </c>
      <c r="L11" s="55">
        <f>AVERAGE(B11:K11)</f>
        <v>0.16734860488058079</v>
      </c>
      <c r="M11" s="55" t="s">
        <v>340</v>
      </c>
    </row>
    <row r="12" spans="1:18" ht="15" customHeight="1">
      <c r="A12" s="52" t="s">
        <v>350</v>
      </c>
      <c r="B12" s="54">
        <f>IF(ISERROR(AVERAGE(Calculations!D96:D97)),"",AVERAGE(Calculations!D96:D97))</f>
        <v>22.15</v>
      </c>
      <c r="C12" s="54">
        <f>IF(ISERROR(AVERAGE(Calculations!E96:E97)),"",AVERAGE(Calculations!E96:E97))</f>
        <v>22.119999999999997</v>
      </c>
      <c r="D12" s="54">
        <f>IF(ISERROR(AVERAGE(Calculations!F96:F97)),"",AVERAGE(Calculations!F96:F97))</f>
        <v>22.18</v>
      </c>
      <c r="E12" s="54" t="str">
        <f>IF(ISERROR(AVERAGE(Calculations!G96:G97)),"",AVERAGE(Calculations!G96:G97))</f>
        <v/>
      </c>
      <c r="F12" s="54" t="str">
        <f>IF(ISERROR(AVERAGE(Calculations!H96:H97)),"",AVERAGE(Calculations!H96:H97))</f>
        <v/>
      </c>
      <c r="G12" s="54" t="str">
        <f>IF(ISERROR(AVERAGE(Calculations!I96:I97)),"",AVERAGE(Calculations!I96:I97))</f>
        <v/>
      </c>
      <c r="H12" s="54" t="str">
        <f>IF(ISERROR(AVERAGE(Calculations!J96:J97)),"",AVERAGE(Calculations!J96:J97))</f>
        <v/>
      </c>
      <c r="I12" s="54" t="str">
        <f>IF(ISERROR(AVERAGE(Calculations!K96:K97)),"",AVERAGE(Calculations!K96:K97))</f>
        <v/>
      </c>
      <c r="J12" s="54" t="str">
        <f>IF(ISERROR(AVERAGE(Calculations!L96:L97)),"",AVERAGE(Calculations!L96:L97))</f>
        <v/>
      </c>
      <c r="K12" s="54" t="str">
        <f>IF(ISERROR(AVERAGE(Calculations!M96:M97)),"",AVERAGE(Calculations!M96:M97))</f>
        <v/>
      </c>
      <c r="L12" s="55">
        <f>AVERAGE(B12:K12)</f>
        <v>22.149999999999995</v>
      </c>
      <c r="M12" s="55">
        <f>STDEV(B12:K12)</f>
        <v>3.0000000000001137E-2</v>
      </c>
    </row>
    <row r="13" spans="1:18" ht="15" customHeight="1">
      <c r="A13" s="42" t="s">
        <v>351</v>
      </c>
      <c r="B13" s="54">
        <f>IF(ISERROR(STDEV(Calculations!D96:D97)),"",STDEV(Calculations!D96:D97))</f>
        <v>1.6122034611053624</v>
      </c>
      <c r="C13" s="54">
        <f>IF(ISERROR(STDEV(Calculations!E96:E97)),"",STDEV(Calculations!E96:E97))</f>
        <v>1.8243354954613342</v>
      </c>
      <c r="D13" s="54">
        <f>IF(ISERROR(STDEV(Calculations!F96:F97)),"",STDEV(Calculations!F96:F97))</f>
        <v>1.7677669529663367</v>
      </c>
      <c r="E13" s="54" t="str">
        <f>IF(ISERROR(STDEV(Calculations!G96:G97)),"",STDEV(Calculations!G96:G97))</f>
        <v/>
      </c>
      <c r="F13" s="54" t="str">
        <f>IF(ISERROR(STDEV(Calculations!H96:H97)),"",STDEV(Calculations!H96:H97))</f>
        <v/>
      </c>
      <c r="G13" s="54" t="str">
        <f>IF(ISERROR(STDEV(Calculations!I96:I97)),"",STDEV(Calculations!I96:I97))</f>
        <v/>
      </c>
      <c r="H13" s="54" t="str">
        <f>IF(ISERROR(STDEV(Calculations!J96:J97)),"",STDEV(Calculations!J96:J97))</f>
        <v/>
      </c>
      <c r="I13" s="54" t="str">
        <f>IF(ISERROR(STDEV(Calculations!K96:K97)),"",STDEV(Calculations!K96:K97))</f>
        <v/>
      </c>
      <c r="J13" s="54" t="str">
        <f>IF(ISERROR(STDEV(Calculations!L96:L97)),"",STDEV(Calculations!L96:L97))</f>
        <v/>
      </c>
      <c r="K13" s="54" t="str">
        <f>IF(ISERROR(STDEV(Calculations!M96:M97)),"",STDEV(Calculations!M96:M97))</f>
        <v/>
      </c>
      <c r="L13" s="55">
        <f>AVERAGE(B13:K13)</f>
        <v>1.7347686365110111</v>
      </c>
      <c r="M13" s="55" t="s">
        <v>340</v>
      </c>
    </row>
    <row r="14" spans="1:18" ht="15" customHeight="1">
      <c r="A14" s="123" t="str">
        <f>L2</f>
        <v>Control Sample</v>
      </c>
      <c r="B14" s="150"/>
      <c r="C14" s="150"/>
      <c r="D14" s="150"/>
      <c r="E14" s="150"/>
      <c r="F14" s="150"/>
      <c r="G14" s="150"/>
      <c r="H14" s="150"/>
      <c r="I14" s="150"/>
      <c r="J14" s="150"/>
      <c r="K14" s="150"/>
      <c r="L14" s="150"/>
      <c r="M14" s="124"/>
    </row>
    <row r="15" spans="1:18" ht="15" customHeight="1">
      <c r="A15" s="52" t="s">
        <v>1741</v>
      </c>
      <c r="B15" s="52" t="s">
        <v>1855</v>
      </c>
      <c r="C15" s="52" t="s">
        <v>1856</v>
      </c>
      <c r="D15" s="52" t="s">
        <v>1857</v>
      </c>
      <c r="E15" s="52" t="s">
        <v>1858</v>
      </c>
      <c r="F15" s="52" t="s">
        <v>1859</v>
      </c>
      <c r="G15" s="52" t="s">
        <v>1860</v>
      </c>
      <c r="H15" s="52" t="s">
        <v>1861</v>
      </c>
      <c r="I15" s="52" t="s">
        <v>1862</v>
      </c>
      <c r="J15" s="52" t="s">
        <v>1863</v>
      </c>
      <c r="K15" s="52" t="s">
        <v>1864</v>
      </c>
      <c r="L15" s="42" t="s">
        <v>344</v>
      </c>
      <c r="M15" s="45" t="s">
        <v>345</v>
      </c>
    </row>
    <row r="16" spans="1:18" ht="15" customHeight="1">
      <c r="A16" s="52" t="s">
        <v>348</v>
      </c>
      <c r="B16" s="54">
        <f>IF(ISERROR(AVERAGE(Calculations!P98:P99)),"",AVERAGE(Calculations!P98:P99))</f>
        <v>20.86</v>
      </c>
      <c r="C16" s="54">
        <f>IF(ISERROR(AVERAGE(Calculations!Q98:Q99)),"",AVERAGE(Calculations!Q98:Q99))</f>
        <v>20.62</v>
      </c>
      <c r="D16" s="54">
        <f>IF(ISERROR(AVERAGE(Calculations!R98:R99)),"",AVERAGE(Calculations!R98:R99))</f>
        <v>20.73</v>
      </c>
      <c r="E16" s="54" t="str">
        <f>IF(ISERROR(AVERAGE(Calculations!S98:S99)),"",AVERAGE(Calculations!S98:S99))</f>
        <v/>
      </c>
      <c r="F16" s="54" t="str">
        <f>IF(ISERROR(AVERAGE(Calculations!T98:T99)),"",AVERAGE(Calculations!T98:T99))</f>
        <v/>
      </c>
      <c r="G16" s="54" t="str">
        <f>IF(ISERROR(AVERAGE(Calculations!U98:U99)),"",AVERAGE(Calculations!U98:U99))</f>
        <v/>
      </c>
      <c r="H16" s="54" t="str">
        <f>IF(ISERROR(AVERAGE(Calculations!V98:V99)),"",AVERAGE(Calculations!V98:V99))</f>
        <v/>
      </c>
      <c r="I16" s="54" t="str">
        <f>IF(ISERROR(AVERAGE(Calculations!W98:W99)),"",AVERAGE(Calculations!W98:W99))</f>
        <v/>
      </c>
      <c r="J16" s="54" t="str">
        <f>IF(ISERROR(AVERAGE(Calculations!X98:X99)),"",AVERAGE(Calculations!X98:X99))</f>
        <v/>
      </c>
      <c r="K16" s="54" t="str">
        <f>IF(ISERROR(AVERAGE(Calculations!Y98:Y99)),"",AVERAGE(Calculations!Y98:Y99))</f>
        <v/>
      </c>
      <c r="L16" s="55">
        <f>AVERAGE(B16:K16)</f>
        <v>20.736666666666668</v>
      </c>
      <c r="M16" s="55">
        <f>STDEV(B16:K16)</f>
        <v>0.12013880860626654</v>
      </c>
    </row>
    <row r="17" spans="1:13" ht="15" customHeight="1">
      <c r="A17" s="42" t="s">
        <v>349</v>
      </c>
      <c r="B17" s="54">
        <f>IF(ISERROR(STDEV(Calculations!P98:P99)),"",STDEV(Calculations!P98:P99))</f>
        <v>0.21213203435613576</v>
      </c>
      <c r="C17" s="54">
        <f>IF(ISERROR(STDEV(Calculations!Q98:Q99)),"",STDEV(Calculations!Q98:Q99))</f>
        <v>2.8284271247461298E-2</v>
      </c>
      <c r="D17" s="54">
        <f>IF(ISERROR(STDEV(Calculations!R98:R99)),"",STDEV(Calculations!R98:R99))</f>
        <v>9.8994949366117052E-2</v>
      </c>
      <c r="E17" s="54" t="str">
        <f>IF(ISERROR(STDEV(Calculations!S98:S99)),"",STDEV(Calculations!S98:S99))</f>
        <v/>
      </c>
      <c r="F17" s="54" t="str">
        <f>IF(ISERROR(STDEV(Calculations!T98:T99)),"",STDEV(Calculations!T98:T99))</f>
        <v/>
      </c>
      <c r="G17" s="54" t="str">
        <f>IF(ISERROR(STDEV(Calculations!U98:U99)),"",STDEV(Calculations!U98:U99))</f>
        <v/>
      </c>
      <c r="H17" s="54" t="str">
        <f>IF(ISERROR(STDEV(Calculations!V98:V99)),"",STDEV(Calculations!V98:V99))</f>
        <v/>
      </c>
      <c r="I17" s="54" t="str">
        <f>IF(ISERROR(STDEV(Calculations!W98:W99)),"",STDEV(Calculations!W98:W99))</f>
        <v/>
      </c>
      <c r="J17" s="54" t="str">
        <f>IF(ISERROR(STDEV(Calculations!X98:X99)),"",STDEV(Calculations!X98:X99))</f>
        <v/>
      </c>
      <c r="K17" s="54" t="str">
        <f>IF(ISERROR(STDEV(Calculations!Y98:Y99)),"",STDEV(Calculations!Y98:Y99))</f>
        <v/>
      </c>
      <c r="L17" s="55">
        <f>AVERAGE(B17:K17)</f>
        <v>0.11313708498990471</v>
      </c>
      <c r="M17" s="55" t="s">
        <v>340</v>
      </c>
    </row>
    <row r="18" spans="1:13" ht="15" customHeight="1">
      <c r="A18" s="52" t="s">
        <v>350</v>
      </c>
      <c r="B18" s="54">
        <f>IF(ISERROR(AVERAGE(Calculations!P96:P97)),"",AVERAGE(Calculations!P96:P97))</f>
        <v>21.975000000000001</v>
      </c>
      <c r="C18" s="54">
        <f>IF(ISERROR(AVERAGE(Calculations!Q96:Q97)),"",AVERAGE(Calculations!Q96:Q97))</f>
        <v>22.035</v>
      </c>
      <c r="D18" s="54">
        <f>IF(ISERROR(AVERAGE(Calculations!R96:R97)),"",AVERAGE(Calculations!R96:R97))</f>
        <v>22.134999999999998</v>
      </c>
      <c r="E18" s="54" t="str">
        <f>IF(ISERROR(AVERAGE(Calculations!S96:S97)),"",AVERAGE(Calculations!S96:S97))</f>
        <v/>
      </c>
      <c r="F18" s="54" t="str">
        <f>IF(ISERROR(AVERAGE(Calculations!T96:T97)),"",AVERAGE(Calculations!T96:T97))</f>
        <v/>
      </c>
      <c r="G18" s="54" t="str">
        <f>IF(ISERROR(AVERAGE(Calculations!U96:U97)),"",AVERAGE(Calculations!U96:U97))</f>
        <v/>
      </c>
      <c r="H18" s="54" t="str">
        <f>IF(ISERROR(AVERAGE(Calculations!V96:V97)),"",AVERAGE(Calculations!V96:V97))</f>
        <v/>
      </c>
      <c r="I18" s="54" t="str">
        <f>IF(ISERROR(AVERAGE(Calculations!W96:W97)),"",AVERAGE(Calculations!W96:W97))</f>
        <v/>
      </c>
      <c r="J18" s="54" t="str">
        <f>IF(ISERROR(AVERAGE(Calculations!X96:X97)),"",AVERAGE(Calculations!X96:X97))</f>
        <v/>
      </c>
      <c r="K18" s="54" t="str">
        <f>IF(ISERROR(AVERAGE(Calculations!Y96:Y97)),"",AVERAGE(Calculations!Y96:Y97))</f>
        <v/>
      </c>
      <c r="L18" s="55">
        <f>AVERAGE(B18:K18)</f>
        <v>22.048333333333336</v>
      </c>
      <c r="M18" s="55">
        <f>STDEV(B18:K18)</f>
        <v>8.0829037686545882E-2</v>
      </c>
    </row>
    <row r="19" spans="1:13" ht="15" customHeight="1">
      <c r="A19" s="42" t="s">
        <v>351</v>
      </c>
      <c r="B19" s="54">
        <f>IF(ISERROR(STDEV(Calculations!P96:P97)),"",STDEV(Calculations!P96:P97))</f>
        <v>1.7748380207781924</v>
      </c>
      <c r="C19" s="54">
        <f>IF(ISERROR(STDEV(Calculations!Q96:Q97)),"",STDEV(Calculations!Q96:Q97))</f>
        <v>1.7182694782833101</v>
      </c>
      <c r="D19" s="54">
        <f>IF(ISERROR(STDEV(Calculations!R96:R97)),"",STDEV(Calculations!R96:R97))</f>
        <v>1.6758430714121495</v>
      </c>
      <c r="E19" s="54" t="str">
        <f>IF(ISERROR(STDEV(Calculations!S96:S97)),"",STDEV(Calculations!S96:S97))</f>
        <v/>
      </c>
      <c r="F19" s="54" t="str">
        <f>IF(ISERROR(STDEV(Calculations!T96:T97)),"",STDEV(Calculations!T96:T97))</f>
        <v/>
      </c>
      <c r="G19" s="54" t="str">
        <f>IF(ISERROR(STDEV(Calculations!U96:U97)),"",STDEV(Calculations!U96:U97))</f>
        <v/>
      </c>
      <c r="H19" s="54" t="str">
        <f>IF(ISERROR(STDEV(Calculations!V96:V97)),"",STDEV(Calculations!V96:V97))</f>
        <v/>
      </c>
      <c r="I19" s="54" t="str">
        <f>IF(ISERROR(STDEV(Calculations!W96:W97)),"",STDEV(Calculations!W96:W97))</f>
        <v/>
      </c>
      <c r="J19" s="54" t="str">
        <f>IF(ISERROR(STDEV(Calculations!X96:X97)),"",STDEV(Calculations!X96:X97))</f>
        <v/>
      </c>
      <c r="K19" s="54" t="str">
        <f>IF(ISERROR(STDEV(Calculations!Y96:Y97)),"",STDEV(Calculations!Y96:Y97))</f>
        <v/>
      </c>
      <c r="L19" s="55">
        <f>AVERAGE(B19:K19)</f>
        <v>1.7229835234912174</v>
      </c>
      <c r="M19" s="55" t="s">
        <v>340</v>
      </c>
    </row>
    <row r="20" spans="1:13" ht="15" customHeight="1">
      <c r="A20" s="148" t="s">
        <v>355</v>
      </c>
      <c r="B20" s="151"/>
      <c r="C20" s="151"/>
      <c r="D20" s="151"/>
      <c r="E20" s="151"/>
      <c r="F20" s="151"/>
      <c r="G20" s="151"/>
      <c r="H20" s="151"/>
      <c r="I20" s="151"/>
      <c r="J20" s="151"/>
      <c r="K20" s="152"/>
    </row>
    <row r="21" spans="1:13" ht="15" customHeight="1">
      <c r="A21" s="129" t="str">
        <f>L1</f>
        <v>Test Sample</v>
      </c>
      <c r="B21" s="129"/>
      <c r="C21" s="129"/>
      <c r="D21" s="129"/>
      <c r="E21" s="129"/>
      <c r="F21" s="129"/>
      <c r="G21" s="129"/>
      <c r="H21" s="129"/>
      <c r="I21" s="129"/>
      <c r="J21" s="129"/>
      <c r="K21" s="129"/>
      <c r="L21" s="50"/>
      <c r="M21" s="50"/>
    </row>
    <row r="22" spans="1:13" ht="15" customHeight="1">
      <c r="A22" s="52" t="s">
        <v>1741</v>
      </c>
      <c r="B22" s="52" t="s">
        <v>1855</v>
      </c>
      <c r="C22" s="52" t="s">
        <v>1856</v>
      </c>
      <c r="D22" s="52" t="s">
        <v>1857</v>
      </c>
      <c r="E22" s="52" t="s">
        <v>1858</v>
      </c>
      <c r="F22" s="52" t="s">
        <v>1859</v>
      </c>
      <c r="G22" s="52" t="s">
        <v>1860</v>
      </c>
      <c r="H22" s="52" t="s">
        <v>1861</v>
      </c>
      <c r="I22" s="52" t="s">
        <v>1862</v>
      </c>
      <c r="J22" s="52" t="s">
        <v>1863</v>
      </c>
      <c r="K22" s="52" t="s">
        <v>1864</v>
      </c>
      <c r="L22" s="50"/>
      <c r="M22" s="50"/>
    </row>
    <row r="23" spans="1:13" ht="15" customHeight="1">
      <c r="A23" s="52" t="s">
        <v>343</v>
      </c>
      <c r="B23" s="54">
        <f>IF(ISERR(B12-B10),"",B12-B10)</f>
        <v>1.4799999999999969</v>
      </c>
      <c r="C23" s="54">
        <f t="shared" ref="C23:K23" si="0">IF(ISERR(C12-C10),"",C12-C10)</f>
        <v>1.5049999999999955</v>
      </c>
      <c r="D23" s="54">
        <f t="shared" si="0"/>
        <v>1.3699999999999974</v>
      </c>
      <c r="E23" s="54" t="str">
        <f t="shared" si="0"/>
        <v/>
      </c>
      <c r="F23" s="54" t="str">
        <f t="shared" si="0"/>
        <v/>
      </c>
      <c r="G23" s="54" t="str">
        <f t="shared" si="0"/>
        <v/>
      </c>
      <c r="H23" s="54" t="str">
        <f t="shared" si="0"/>
        <v/>
      </c>
      <c r="I23" s="54" t="str">
        <f t="shared" si="0"/>
        <v/>
      </c>
      <c r="J23" s="54" t="str">
        <f t="shared" si="0"/>
        <v/>
      </c>
      <c r="K23" s="54" t="str">
        <f t="shared" si="0"/>
        <v/>
      </c>
      <c r="L23" s="49"/>
      <c r="M23" s="47"/>
    </row>
    <row r="24" spans="1:13" ht="15" customHeight="1">
      <c r="A24" s="42" t="s">
        <v>341</v>
      </c>
      <c r="B24" s="53" t="str">
        <f>IF(B23="","",IF(B23&lt;$D$4,"Pass","FAIL"))</f>
        <v>Pass</v>
      </c>
      <c r="C24" s="53" t="str">
        <f t="shared" ref="C24:K24" si="1">IF(C23="","",IF(C23&lt;$D$4,"Pass","FAIL"))</f>
        <v>Pass</v>
      </c>
      <c r="D24" s="53" t="str">
        <f t="shared" si="1"/>
        <v>Pass</v>
      </c>
      <c r="E24" s="53" t="str">
        <f t="shared" si="1"/>
        <v/>
      </c>
      <c r="F24" s="53" t="str">
        <f t="shared" si="1"/>
        <v/>
      </c>
      <c r="G24" s="53" t="str">
        <f t="shared" si="1"/>
        <v/>
      </c>
      <c r="H24" s="53" t="str">
        <f t="shared" si="1"/>
        <v/>
      </c>
      <c r="I24" s="53" t="str">
        <f t="shared" si="1"/>
        <v/>
      </c>
      <c r="J24" s="53" t="str">
        <f t="shared" si="1"/>
        <v/>
      </c>
      <c r="K24" s="53" t="str">
        <f t="shared" si="1"/>
        <v/>
      </c>
      <c r="L24" s="48"/>
      <c r="M24" s="48"/>
    </row>
    <row r="25" spans="1:13" ht="15" customHeight="1">
      <c r="A25" s="129" t="str">
        <f>L2</f>
        <v>Control Sample</v>
      </c>
      <c r="B25" s="129"/>
      <c r="C25" s="129"/>
      <c r="D25" s="129"/>
      <c r="E25" s="129"/>
      <c r="F25" s="129"/>
      <c r="G25" s="129"/>
      <c r="H25" s="129"/>
      <c r="I25" s="129"/>
      <c r="J25" s="129"/>
      <c r="K25" s="129"/>
    </row>
    <row r="26" spans="1:13" ht="15" customHeight="1">
      <c r="A26" s="52" t="s">
        <v>1741</v>
      </c>
      <c r="B26" s="52" t="s">
        <v>1855</v>
      </c>
      <c r="C26" s="52" t="s">
        <v>1856</v>
      </c>
      <c r="D26" s="52" t="s">
        <v>1857</v>
      </c>
      <c r="E26" s="52" t="s">
        <v>1858</v>
      </c>
      <c r="F26" s="52" t="s">
        <v>1859</v>
      </c>
      <c r="G26" s="52" t="s">
        <v>1860</v>
      </c>
      <c r="H26" s="52" t="s">
        <v>1861</v>
      </c>
      <c r="I26" s="52" t="s">
        <v>1862</v>
      </c>
      <c r="J26" s="52" t="s">
        <v>1863</v>
      </c>
      <c r="K26" s="52" t="s">
        <v>1864</v>
      </c>
    </row>
    <row r="27" spans="1:13" ht="15" customHeight="1">
      <c r="A27" s="52" t="s">
        <v>343</v>
      </c>
      <c r="B27" s="54">
        <f>IF(ISERR(B18-B16),"",B18-B16)</f>
        <v>1.115000000000002</v>
      </c>
      <c r="C27" s="54">
        <f t="shared" ref="C27:K27" si="2">IF(ISERR(C18-C16),"",C18-C16)</f>
        <v>1.4149999999999991</v>
      </c>
      <c r="D27" s="54">
        <f t="shared" si="2"/>
        <v>1.4049999999999976</v>
      </c>
      <c r="E27" s="54" t="str">
        <f t="shared" si="2"/>
        <v/>
      </c>
      <c r="F27" s="54" t="str">
        <f t="shared" si="2"/>
        <v/>
      </c>
      <c r="G27" s="54" t="str">
        <f t="shared" si="2"/>
        <v/>
      </c>
      <c r="H27" s="54" t="str">
        <f t="shared" si="2"/>
        <v/>
      </c>
      <c r="I27" s="54" t="str">
        <f t="shared" si="2"/>
        <v/>
      </c>
      <c r="J27" s="54" t="str">
        <f t="shared" si="2"/>
        <v/>
      </c>
      <c r="K27" s="54" t="str">
        <f t="shared" si="2"/>
        <v/>
      </c>
    </row>
    <row r="28" spans="1:13" ht="15" customHeight="1">
      <c r="A28" s="42" t="s">
        <v>341</v>
      </c>
      <c r="B28" s="53" t="str">
        <f>IF(B27="","",IF(B27&lt;$D$4,"Pass","FAIL"))</f>
        <v>Pass</v>
      </c>
      <c r="C28" s="53" t="str">
        <f t="shared" ref="C28:K28" si="3">IF(C27="","",IF(C27&lt;$D$4,"Pass","FAIL"))</f>
        <v>Pass</v>
      </c>
      <c r="D28" s="53" t="str">
        <f t="shared" si="3"/>
        <v>Pass</v>
      </c>
      <c r="E28" s="53" t="str">
        <f t="shared" si="3"/>
        <v/>
      </c>
      <c r="F28" s="53" t="str">
        <f t="shared" si="3"/>
        <v/>
      </c>
      <c r="G28" s="53" t="str">
        <f t="shared" si="3"/>
        <v/>
      </c>
      <c r="H28" s="53" t="str">
        <f t="shared" si="3"/>
        <v/>
      </c>
      <c r="I28" s="53" t="str">
        <f t="shared" si="3"/>
        <v/>
      </c>
      <c r="J28" s="53" t="str">
        <f t="shared" si="3"/>
        <v/>
      </c>
      <c r="K28" s="53" t="str">
        <f t="shared" si="3"/>
        <v/>
      </c>
    </row>
    <row r="29" spans="1:13" ht="15" customHeight="1">
      <c r="A29" s="146" t="s">
        <v>2513</v>
      </c>
      <c r="B29" s="147"/>
      <c r="C29" s="147"/>
      <c r="D29" s="147"/>
      <c r="E29" s="147"/>
      <c r="F29" s="147"/>
      <c r="G29" s="147"/>
      <c r="H29" s="147"/>
      <c r="I29" s="147"/>
      <c r="J29" s="147"/>
      <c r="K29" s="147"/>
    </row>
    <row r="30" spans="1:13" ht="15" customHeight="1">
      <c r="A30" s="129" t="str">
        <f>L1</f>
        <v>Test Sample</v>
      </c>
      <c r="B30" s="129"/>
      <c r="C30" s="129"/>
      <c r="D30" s="129"/>
      <c r="E30" s="129"/>
      <c r="F30" s="129"/>
      <c r="G30" s="129"/>
      <c r="H30" s="129"/>
      <c r="I30" s="129"/>
      <c r="J30" s="129"/>
      <c r="K30" s="129"/>
    </row>
    <row r="31" spans="1:13" ht="15" customHeight="1">
      <c r="A31" s="110" t="s">
        <v>1741</v>
      </c>
      <c r="B31" s="110" t="s">
        <v>1855</v>
      </c>
      <c r="C31" s="110" t="s">
        <v>1856</v>
      </c>
      <c r="D31" s="110" t="s">
        <v>1857</v>
      </c>
      <c r="E31" s="110" t="s">
        <v>1858</v>
      </c>
      <c r="F31" s="110" t="s">
        <v>1859</v>
      </c>
      <c r="G31" s="110" t="s">
        <v>1860</v>
      </c>
      <c r="H31" s="110" t="s">
        <v>1861</v>
      </c>
      <c r="I31" s="110" t="s">
        <v>1862</v>
      </c>
      <c r="J31" s="110" t="s">
        <v>1863</v>
      </c>
      <c r="K31" s="110" t="s">
        <v>1864</v>
      </c>
    </row>
    <row r="32" spans="1:13" ht="15" customHeight="1">
      <c r="A32" s="110" t="s">
        <v>2516</v>
      </c>
      <c r="B32" s="111">
        <f>IF(ISERROR(STDEV(Calculations!D88:D89)),"",STDEV(Calculations!D88:D89))</f>
        <v>5.8548441482246085</v>
      </c>
      <c r="C32" s="111">
        <f>IF(ISERROR(STDEV(Calculations!E88:E89)),"",STDEV(Calculations!E88:E89))</f>
        <v>5.8265598769771616</v>
      </c>
      <c r="D32" s="111">
        <f>IF(ISERROR(STDEV(Calculations!F88:F89)),"",STDEV(Calculations!F88:F89))</f>
        <v>5.7346359954229262</v>
      </c>
      <c r="E32" s="111" t="str">
        <f>IF(ISERROR(STDEV(Calculations!G88:G89)),"",STDEV(Calculations!G88:G89))</f>
        <v/>
      </c>
      <c r="F32" s="111" t="str">
        <f>IF(ISERROR(STDEV(Calculations!H88:H89)),"",STDEV(Calculations!H88:H89))</f>
        <v/>
      </c>
      <c r="G32" s="111" t="str">
        <f>IF(ISERROR(STDEV(Calculations!I88:I89)),"",STDEV(Calculations!I88:I89))</f>
        <v/>
      </c>
      <c r="H32" s="111" t="str">
        <f>IF(ISERROR(STDEV(Calculations!J88:J89)),"",STDEV(Calculations!J88:J89))</f>
        <v/>
      </c>
      <c r="I32" s="111" t="str">
        <f>IF(ISERROR(STDEV(Calculations!K88:K89)),"",STDEV(Calculations!K88:K89))</f>
        <v/>
      </c>
      <c r="J32" s="111" t="str">
        <f>IF(ISERROR(STDEV(Calculations!L88:L89)),"",STDEV(Calculations!L88:L89))</f>
        <v/>
      </c>
      <c r="K32" s="111" t="str">
        <f>IF(ISERROR(STDEV(Calculations!M88:M89)),"",STDEV(Calculations!M88:M89))</f>
        <v/>
      </c>
    </row>
    <row r="33" spans="1:18" ht="15" customHeight="1">
      <c r="A33" s="42" t="s">
        <v>2515</v>
      </c>
      <c r="B33" s="112" t="str">
        <f>IF(B32="","",IF(OR(B32&lt;&gt;0,Calculations!D88&lt;&gt;35,Calculations!D89&lt;&gt;35),"No","Pass"))</f>
        <v>No</v>
      </c>
      <c r="C33" s="112" t="str">
        <f>IF(C32="","",IF(OR(C32&lt;&gt;0,Calculations!E88&lt;&gt;35,Calculations!E89&lt;&gt;35),"No","Pass"))</f>
        <v>No</v>
      </c>
      <c r="D33" s="112" t="str">
        <f>IF(D32="","",IF(OR(D32&lt;&gt;0,Calculations!F88&lt;&gt;35,Calculations!F89&lt;&gt;35),"No","Pass"))</f>
        <v>No</v>
      </c>
      <c r="E33" s="112" t="str">
        <f>IF(E32="","",IF(OR(E32&lt;&gt;0,Calculations!G88&lt;&gt;35,Calculations!G89&lt;&gt;35),"No","Pass"))</f>
        <v/>
      </c>
      <c r="F33" s="112" t="str">
        <f>IF(F32="","",IF(OR(F32&lt;&gt;0,Calculations!H88&lt;&gt;35,Calculations!H89&lt;&gt;35),"No","Pass"))</f>
        <v/>
      </c>
      <c r="G33" s="112" t="str">
        <f>IF(G32="","",IF(OR(G32&lt;&gt;0,Calculations!I88&lt;&gt;35,Calculations!I89&lt;&gt;35),"No","Pass"))</f>
        <v/>
      </c>
      <c r="H33" s="112" t="str">
        <f>IF(H32="","",IF(OR(H32&lt;&gt;0,Calculations!J88&lt;&gt;35,Calculations!J89&lt;&gt;35),"No","Pass"))</f>
        <v/>
      </c>
      <c r="I33" s="112" t="str">
        <f>IF(I32="","",IF(OR(I32&lt;&gt;0,Calculations!K88&lt;&gt;35,Calculations!K89&lt;&gt;35),"No","Pass"))</f>
        <v/>
      </c>
      <c r="J33" s="112" t="str">
        <f>IF(J32="","",IF(OR(J32&lt;&gt;0,Calculations!L88&lt;&gt;35,Calculations!L89&lt;&gt;35),"No","Pass"))</f>
        <v/>
      </c>
      <c r="K33" s="112" t="str">
        <f>IF(K32="","",IF(OR(K32&lt;&gt;0,Calculations!M88&lt;&gt;35,Calculations!M89&lt;&gt;35),"No","Pass"))</f>
        <v/>
      </c>
    </row>
    <row r="34" spans="1:18" ht="15" customHeight="1">
      <c r="A34" s="129" t="str">
        <f>L2</f>
        <v>Control Sample</v>
      </c>
      <c r="B34" s="129"/>
      <c r="C34" s="129"/>
      <c r="D34" s="129"/>
      <c r="E34" s="129"/>
      <c r="F34" s="129"/>
      <c r="G34" s="129"/>
      <c r="H34" s="129"/>
      <c r="I34" s="129"/>
      <c r="J34" s="129"/>
      <c r="K34" s="129"/>
    </row>
    <row r="35" spans="1:18" ht="15" customHeight="1">
      <c r="A35" s="110" t="s">
        <v>1741</v>
      </c>
      <c r="B35" s="110" t="s">
        <v>1855</v>
      </c>
      <c r="C35" s="110" t="s">
        <v>1856</v>
      </c>
      <c r="D35" s="110" t="s">
        <v>1857</v>
      </c>
      <c r="E35" s="110" t="s">
        <v>1858</v>
      </c>
      <c r="F35" s="110" t="s">
        <v>1859</v>
      </c>
      <c r="G35" s="110" t="s">
        <v>1860</v>
      </c>
      <c r="H35" s="110" t="s">
        <v>1861</v>
      </c>
      <c r="I35" s="110" t="s">
        <v>1862</v>
      </c>
      <c r="J35" s="110" t="s">
        <v>1863</v>
      </c>
      <c r="K35" s="110" t="s">
        <v>1864</v>
      </c>
    </row>
    <row r="36" spans="1:18" ht="15" customHeight="1">
      <c r="A36" s="110" t="s">
        <v>2516</v>
      </c>
      <c r="B36" s="111">
        <f>IF(ISERROR(STDEV(Calculations!P88:P89)),"",STDEV(Calculations!P88:P89))</f>
        <v>5.847773080412721</v>
      </c>
      <c r="C36" s="111">
        <f>IF(ISERROR(STDEV(Calculations!Q88:Q89)),"",STDEV(Calculations!Q88:Q89))</f>
        <v>5.7841334701059459</v>
      </c>
      <c r="D36" s="111">
        <f>IF(ISERROR(STDEV(Calculations!R88:R89)),"",STDEV(Calculations!R88:R89))</f>
        <v>5.8477730804127406</v>
      </c>
      <c r="E36" s="111" t="str">
        <f>IF(ISERROR(STDEV(Calculations!S88:S89)),"",STDEV(Calculations!S88:S89))</f>
        <v/>
      </c>
      <c r="F36" s="111" t="str">
        <f>IF(ISERROR(STDEV(Calculations!T88:T89)),"",STDEV(Calculations!T88:T89))</f>
        <v/>
      </c>
      <c r="G36" s="111" t="str">
        <f>IF(ISERROR(STDEV(Calculations!U88:U89)),"",STDEV(Calculations!U88:U89))</f>
        <v/>
      </c>
      <c r="H36" s="111" t="str">
        <f>IF(ISERROR(STDEV(Calculations!V88:V89)),"",STDEV(Calculations!V88:V89))</f>
        <v/>
      </c>
      <c r="I36" s="111" t="str">
        <f>IF(ISERROR(STDEV(Calculations!W88:W89)),"",STDEV(Calculations!W88:W89))</f>
        <v/>
      </c>
      <c r="J36" s="111" t="str">
        <f>IF(ISERROR(STDEV(Calculations!X88:X89)),"",STDEV(Calculations!X88:X89))</f>
        <v/>
      </c>
      <c r="K36" s="111" t="str">
        <f>IF(ISERROR(STDEV(Calculations!Y88:Y89)),"",STDEV(Calculations!Y88:Y89))</f>
        <v/>
      </c>
    </row>
    <row r="37" spans="1:18" ht="15" customHeight="1">
      <c r="A37" s="42" t="s">
        <v>2515</v>
      </c>
      <c r="B37" s="112" t="str">
        <f>IF(B36="","",IF(OR(B36&lt;&gt;0,Calculations!P88&lt;&gt;35,Calculations!P89&lt;&gt;35),"No","Pass"))</f>
        <v>No</v>
      </c>
      <c r="C37" s="112" t="str">
        <f>IF(C36="","",IF(OR(C36&lt;&gt;0,Calculations!Q88&lt;&gt;35,Calculations!Q89&lt;&gt;35),"No","Pass"))</f>
        <v>No</v>
      </c>
      <c r="D37" s="112" t="str">
        <f>IF(D36="","",IF(OR(D36&lt;&gt;0,Calculations!R88&lt;&gt;35,Calculations!R89&lt;&gt;35),"No","Pass"))</f>
        <v>No</v>
      </c>
      <c r="E37" s="112" t="str">
        <f>IF(E36="","",IF(OR(E36&lt;&gt;0,Calculations!S88&lt;&gt;35,Calculations!S89&lt;&gt;35),"No","Pass"))</f>
        <v/>
      </c>
      <c r="F37" s="112" t="str">
        <f>IF(F36="","",IF(OR(F36&lt;&gt;0,Calculations!T88&lt;&gt;35,Calculations!T89&lt;&gt;35),"No","Pass"))</f>
        <v/>
      </c>
      <c r="G37" s="112" t="str">
        <f>IF(G36="","",IF(OR(G36&lt;&gt;0,Calculations!U88&lt;&gt;35,Calculations!U89&lt;&gt;35),"No","Pass"))</f>
        <v/>
      </c>
      <c r="H37" s="112" t="str">
        <f>IF(H36="","",IF(OR(H36&lt;&gt;0,Calculations!V88&lt;&gt;35,Calculations!V89&lt;&gt;35),"No","Pass"))</f>
        <v/>
      </c>
      <c r="I37" s="112" t="str">
        <f>IF(I36="","",IF(OR(I36&lt;&gt;0,Calculations!W88&lt;&gt;35,Calculations!W89&lt;&gt;35),"No","Pass"))</f>
        <v/>
      </c>
      <c r="J37" s="112" t="str">
        <f>IF(J36="","",IF(OR(J36&lt;&gt;0,Calculations!X88&lt;&gt;35,Calculations!X89&lt;&gt;35),"No","Pass"))</f>
        <v/>
      </c>
      <c r="K37" s="112" t="str">
        <f>IF(K36="","",IF(OR(K36&lt;&gt;0,Calculations!Y88&lt;&gt;35,Calculations!Y89&lt;&gt;35),"No","Pass"))</f>
        <v/>
      </c>
    </row>
    <row r="38" spans="1:18" s="3" customFormat="1" ht="15" customHeight="1">
      <c r="A38" s="134" t="str">
        <f>'Gene Table'!A99</f>
        <v>Plate 2</v>
      </c>
      <c r="B38" s="135"/>
      <c r="C38" s="135"/>
      <c r="D38" s="135"/>
      <c r="E38" s="135"/>
      <c r="F38" s="135"/>
      <c r="G38" s="135"/>
      <c r="H38" s="135"/>
      <c r="I38" s="135"/>
      <c r="J38" s="135"/>
      <c r="K38" s="135"/>
      <c r="L38" s="135"/>
      <c r="M38" s="136"/>
      <c r="N38" s="12"/>
      <c r="O38" s="12"/>
      <c r="P38" s="12"/>
      <c r="Q38" s="12"/>
      <c r="R38" s="12"/>
    </row>
    <row r="39" spans="1:18" ht="15" customHeight="1">
      <c r="A39" s="148" t="s">
        <v>346</v>
      </c>
      <c r="B39" s="146"/>
      <c r="C39" s="146"/>
      <c r="D39" s="146"/>
      <c r="E39" s="146"/>
      <c r="F39" s="146"/>
      <c r="G39" s="146"/>
      <c r="H39" s="146"/>
      <c r="I39" s="146"/>
      <c r="J39" s="146"/>
      <c r="K39" s="146"/>
      <c r="L39" s="146"/>
      <c r="M39" s="149"/>
    </row>
    <row r="40" spans="1:18" ht="15" customHeight="1">
      <c r="A40" s="123" t="str">
        <f>L1</f>
        <v>Test Sample</v>
      </c>
      <c r="B40" s="150"/>
      <c r="C40" s="150"/>
      <c r="D40" s="150"/>
      <c r="E40" s="150"/>
      <c r="F40" s="150"/>
      <c r="G40" s="150"/>
      <c r="H40" s="150"/>
      <c r="I40" s="150"/>
      <c r="J40" s="150"/>
      <c r="K40" s="150"/>
      <c r="L40" s="150"/>
      <c r="M40" s="124"/>
    </row>
    <row r="41" spans="1:18" ht="15" customHeight="1">
      <c r="A41" s="52" t="s">
        <v>1741</v>
      </c>
      <c r="B41" s="52" t="s">
        <v>1855</v>
      </c>
      <c r="C41" s="52" t="s">
        <v>1856</v>
      </c>
      <c r="D41" s="52" t="s">
        <v>1857</v>
      </c>
      <c r="E41" s="52" t="s">
        <v>1858</v>
      </c>
      <c r="F41" s="52" t="s">
        <v>1859</v>
      </c>
      <c r="G41" s="52" t="s">
        <v>1860</v>
      </c>
      <c r="H41" s="52" t="s">
        <v>1861</v>
      </c>
      <c r="I41" s="52" t="s">
        <v>1862</v>
      </c>
      <c r="J41" s="52" t="s">
        <v>1863</v>
      </c>
      <c r="K41" s="52" t="s">
        <v>1864</v>
      </c>
      <c r="L41" s="42" t="s">
        <v>344</v>
      </c>
      <c r="M41" s="45" t="s">
        <v>345</v>
      </c>
    </row>
    <row r="42" spans="1:18" ht="15" customHeight="1">
      <c r="A42" s="52" t="s">
        <v>348</v>
      </c>
      <c r="B42" s="54">
        <f>IF(ISERROR(AVERAGE(Calculations!D194:D195)),"",AVERAGE(Calculations!D194:D195))</f>
        <v>22.314999999999998</v>
      </c>
      <c r="C42" s="54">
        <f>IF(ISERROR(AVERAGE(Calculations!E194:E195)),"",AVERAGE(Calculations!E194:E195))</f>
        <v>22.35</v>
      </c>
      <c r="D42" s="54">
        <f>IF(ISERROR(AVERAGE(Calculations!F194:F195)),"",AVERAGE(Calculations!F194:F195))</f>
        <v>22.574999999999999</v>
      </c>
      <c r="E42" s="54" t="str">
        <f>IF(ISERROR(AVERAGE(Calculations!G194:G195)),"",AVERAGE(Calculations!G194:G195))</f>
        <v/>
      </c>
      <c r="F42" s="54" t="str">
        <f>IF(ISERROR(AVERAGE(Calculations!H194:H195)),"",AVERAGE(Calculations!H194:H195))</f>
        <v/>
      </c>
      <c r="G42" s="54" t="str">
        <f>IF(ISERROR(AVERAGE(Calculations!I194:I195)),"",AVERAGE(Calculations!I194:I195))</f>
        <v/>
      </c>
      <c r="H42" s="54" t="str">
        <f>IF(ISERROR(AVERAGE(Calculations!J194:J195)),"",AVERAGE(Calculations!J194:J195))</f>
        <v/>
      </c>
      <c r="I42" s="54" t="str">
        <f>IF(ISERROR(AVERAGE(Calculations!K194:K195)),"",AVERAGE(Calculations!K194:K195))</f>
        <v/>
      </c>
      <c r="J42" s="54" t="str">
        <f>IF(ISERROR(AVERAGE(Calculations!L194:L195)),"",AVERAGE(Calculations!L194:L195))</f>
        <v/>
      </c>
      <c r="K42" s="54" t="str">
        <f>IF(ISERROR(AVERAGE(Calculations!M194:M195)),"",AVERAGE(Calculations!M194:M195))</f>
        <v/>
      </c>
      <c r="L42" s="55">
        <f>AVERAGE(B42:K42)</f>
        <v>22.41333333333333</v>
      </c>
      <c r="M42" s="55">
        <f>STDEV(B42:K42)</f>
        <v>0.14109689342197917</v>
      </c>
    </row>
    <row r="43" spans="1:18" ht="15" customHeight="1">
      <c r="A43" s="42" t="s">
        <v>349</v>
      </c>
      <c r="B43" s="54">
        <f>IF(ISERROR(STDEV(Calculations!D194:D195)),"",STDEV(Calculations!D194:D195))</f>
        <v>2.6657925650733261</v>
      </c>
      <c r="C43" s="54">
        <f>IF(ISERROR(STDEV(Calculations!E194:E195)),"",STDEV(Calculations!E194:E195))</f>
        <v>2.602152954766499</v>
      </c>
      <c r="D43" s="54">
        <f>IF(ISERROR(STDEV(Calculations!F194:F195)),"",STDEV(Calculations!F194:F195))</f>
        <v>2.4819448019647958</v>
      </c>
      <c r="E43" s="54" t="str">
        <f>IF(ISERROR(STDEV(Calculations!G194:G195)),"",STDEV(Calculations!G194:G195))</f>
        <v/>
      </c>
      <c r="F43" s="54" t="str">
        <f>IF(ISERROR(STDEV(Calculations!H194:H195)),"",STDEV(Calculations!H194:H195))</f>
        <v/>
      </c>
      <c r="G43" s="54" t="str">
        <f>IF(ISERROR(STDEV(Calculations!I194:I195)),"",STDEV(Calculations!I194:I195))</f>
        <v/>
      </c>
      <c r="H43" s="54" t="str">
        <f>IF(ISERROR(STDEV(Calculations!J194:J195)),"",STDEV(Calculations!J194:J195))</f>
        <v/>
      </c>
      <c r="I43" s="54" t="str">
        <f>IF(ISERROR(STDEV(Calculations!K194:K195)),"",STDEV(Calculations!K194:K195))</f>
        <v/>
      </c>
      <c r="J43" s="54" t="str">
        <f>IF(ISERROR(STDEV(Calculations!L194:L195)),"",STDEV(Calculations!L194:L195))</f>
        <v/>
      </c>
      <c r="K43" s="54" t="str">
        <f>IF(ISERROR(STDEV(Calculations!M194:M195)),"",STDEV(Calculations!M194:M195))</f>
        <v/>
      </c>
      <c r="L43" s="55">
        <f>AVERAGE(B43:K43)</f>
        <v>2.5832967739348738</v>
      </c>
      <c r="M43" s="55" t="s">
        <v>340</v>
      </c>
    </row>
    <row r="44" spans="1:18" ht="15" customHeight="1">
      <c r="A44" s="52" t="s">
        <v>350</v>
      </c>
      <c r="B44" s="54">
        <f>IF(ISERROR(AVERAGE(Calculations!D192:D193)),"",AVERAGE(Calculations!D192:D193))</f>
        <v>20.96</v>
      </c>
      <c r="C44" s="54">
        <f>IF(ISERROR(AVERAGE(Calculations!E192:E193)),"",AVERAGE(Calculations!E192:E193))</f>
        <v>20.774999999999999</v>
      </c>
      <c r="D44" s="54">
        <f>IF(ISERROR(AVERAGE(Calculations!F192:F193)),"",AVERAGE(Calculations!F192:F193))</f>
        <v>20.865000000000002</v>
      </c>
      <c r="E44" s="54" t="str">
        <f>IF(ISERROR(AVERAGE(Calculations!G192:G193)),"",AVERAGE(Calculations!G192:G193))</f>
        <v/>
      </c>
      <c r="F44" s="54" t="str">
        <f>IF(ISERROR(AVERAGE(Calculations!H192:H193)),"",AVERAGE(Calculations!H192:H193))</f>
        <v/>
      </c>
      <c r="G44" s="54" t="str">
        <f>IF(ISERROR(AVERAGE(Calculations!I192:I193)),"",AVERAGE(Calculations!I192:I193))</f>
        <v/>
      </c>
      <c r="H44" s="54" t="str">
        <f>IF(ISERROR(AVERAGE(Calculations!J192:J193)),"",AVERAGE(Calculations!J192:J193))</f>
        <v/>
      </c>
      <c r="I44" s="54" t="str">
        <f>IF(ISERROR(AVERAGE(Calculations!K192:K193)),"",AVERAGE(Calculations!K192:K193))</f>
        <v/>
      </c>
      <c r="J44" s="54" t="str">
        <f>IF(ISERROR(AVERAGE(Calculations!L192:L193)),"",AVERAGE(Calculations!L192:L193))</f>
        <v/>
      </c>
      <c r="K44" s="54" t="str">
        <f>IF(ISERROR(AVERAGE(Calculations!M192:M193)),"",AVERAGE(Calculations!M192:M193))</f>
        <v/>
      </c>
      <c r="L44" s="55">
        <f>AVERAGE(B44:K44)</f>
        <v>20.866666666666667</v>
      </c>
      <c r="M44" s="55">
        <f>STDEV(B44:K44)</f>
        <v>9.251126057585389E-2</v>
      </c>
    </row>
    <row r="45" spans="1:18" ht="15" customHeight="1">
      <c r="A45" s="42" t="s">
        <v>351</v>
      </c>
      <c r="B45" s="54">
        <f>IF(ISERROR(STDEV(Calculations!D192:D193)),"",STDEV(Calculations!D192:D193))</f>
        <v>7.0710678118655765E-2</v>
      </c>
      <c r="C45" s="54">
        <f>IF(ISERROR(STDEV(Calculations!E192:E193)),"",STDEV(Calculations!E192:E193))</f>
        <v>7.7781745930519827E-2</v>
      </c>
      <c r="D45" s="54">
        <f>IF(ISERROR(STDEV(Calculations!F192:F193)),"",STDEV(Calculations!F192:F193))</f>
        <v>9.1923881554250478E-2</v>
      </c>
      <c r="E45" s="54" t="str">
        <f>IF(ISERROR(STDEV(Calculations!G192:G193)),"",STDEV(Calculations!G192:G193))</f>
        <v/>
      </c>
      <c r="F45" s="54" t="str">
        <f>IF(ISERROR(STDEV(Calculations!H192:H193)),"",STDEV(Calculations!H192:H193))</f>
        <v/>
      </c>
      <c r="G45" s="54" t="str">
        <f>IF(ISERROR(STDEV(Calculations!I192:I193)),"",STDEV(Calculations!I192:I193))</f>
        <v/>
      </c>
      <c r="H45" s="54" t="str">
        <f>IF(ISERROR(STDEV(Calculations!J192:J193)),"",STDEV(Calculations!J192:J193))</f>
        <v/>
      </c>
      <c r="I45" s="54" t="str">
        <f>IF(ISERROR(STDEV(Calculations!K192:K193)),"",STDEV(Calculations!K192:K193))</f>
        <v/>
      </c>
      <c r="J45" s="54" t="str">
        <f>IF(ISERROR(STDEV(Calculations!L192:L193)),"",STDEV(Calculations!L192:L193))</f>
        <v/>
      </c>
      <c r="K45" s="54" t="str">
        <f>IF(ISERROR(STDEV(Calculations!M192:M193)),"",STDEV(Calculations!M192:M193))</f>
        <v/>
      </c>
      <c r="L45" s="55">
        <f>AVERAGE(B45:K45)</f>
        <v>8.0138768534475366E-2</v>
      </c>
      <c r="M45" s="55" t="s">
        <v>340</v>
      </c>
    </row>
    <row r="46" spans="1:18" ht="15" customHeight="1">
      <c r="A46" s="123" t="str">
        <f>L2</f>
        <v>Control Sample</v>
      </c>
      <c r="B46" s="150"/>
      <c r="C46" s="150"/>
      <c r="D46" s="150"/>
      <c r="E46" s="150"/>
      <c r="F46" s="150"/>
      <c r="G46" s="150"/>
      <c r="H46" s="150"/>
      <c r="I46" s="150"/>
      <c r="J46" s="150"/>
      <c r="K46" s="150"/>
      <c r="L46" s="150"/>
      <c r="M46" s="124"/>
    </row>
    <row r="47" spans="1:18" ht="15" customHeight="1">
      <c r="A47" s="52" t="s">
        <v>1741</v>
      </c>
      <c r="B47" s="52" t="s">
        <v>1855</v>
      </c>
      <c r="C47" s="52" t="s">
        <v>1856</v>
      </c>
      <c r="D47" s="52" t="s">
        <v>1857</v>
      </c>
      <c r="E47" s="52" t="s">
        <v>1858</v>
      </c>
      <c r="F47" s="52" t="s">
        <v>1859</v>
      </c>
      <c r="G47" s="52" t="s">
        <v>1860</v>
      </c>
      <c r="H47" s="52" t="s">
        <v>1861</v>
      </c>
      <c r="I47" s="52" t="s">
        <v>1862</v>
      </c>
      <c r="J47" s="52" t="s">
        <v>1863</v>
      </c>
      <c r="K47" s="52" t="s">
        <v>1864</v>
      </c>
      <c r="L47" s="42" t="s">
        <v>344</v>
      </c>
      <c r="M47" s="45" t="s">
        <v>345</v>
      </c>
    </row>
    <row r="48" spans="1:18" ht="15" customHeight="1">
      <c r="A48" s="52" t="s">
        <v>348</v>
      </c>
      <c r="B48" s="54">
        <f>IF(ISERROR(AVERAGE(Calculations!P194:P195)),"",AVERAGE(Calculations!P194:P195))</f>
        <v>20.86</v>
      </c>
      <c r="C48" s="54">
        <f>IF(ISERROR(AVERAGE(Calculations!Q194:Q195)),"",AVERAGE(Calculations!Q194:Q195))</f>
        <v>20.62</v>
      </c>
      <c r="D48" s="54">
        <f>IF(ISERROR(AVERAGE(Calculations!R194:R195)),"",AVERAGE(Calculations!R194:R195))</f>
        <v>20.73</v>
      </c>
      <c r="E48" s="54" t="str">
        <f>IF(ISERROR(AVERAGE(Calculations!S194:S195)),"",AVERAGE(Calculations!S194:S195))</f>
        <v/>
      </c>
      <c r="F48" s="54" t="str">
        <f>IF(ISERROR(AVERAGE(Calculations!T194:T195)),"",AVERAGE(Calculations!T194:T195))</f>
        <v/>
      </c>
      <c r="G48" s="54" t="str">
        <f>IF(ISERROR(AVERAGE(Calculations!U194:U195)),"",AVERAGE(Calculations!U194:U195))</f>
        <v/>
      </c>
      <c r="H48" s="54" t="str">
        <f>IF(ISERROR(AVERAGE(Calculations!V194:V195)),"",AVERAGE(Calculations!V194:V195))</f>
        <v/>
      </c>
      <c r="I48" s="54" t="str">
        <f>IF(ISERROR(AVERAGE(Calculations!W194:W195)),"",AVERAGE(Calculations!W194:W195))</f>
        <v/>
      </c>
      <c r="J48" s="54" t="str">
        <f>IF(ISERROR(AVERAGE(Calculations!X194:X195)),"",AVERAGE(Calculations!X194:X195))</f>
        <v/>
      </c>
      <c r="K48" s="54" t="str">
        <f>IF(ISERROR(AVERAGE(Calculations!Y194:Y195)),"",AVERAGE(Calculations!Y194:Y195))</f>
        <v/>
      </c>
      <c r="L48" s="55">
        <f>AVERAGE(B48:K48)</f>
        <v>20.736666666666668</v>
      </c>
      <c r="M48" s="55">
        <f>STDEV(B48:K48)</f>
        <v>0.12013880860626654</v>
      </c>
    </row>
    <row r="49" spans="1:13" ht="15" customHeight="1">
      <c r="A49" s="42" t="s">
        <v>349</v>
      </c>
      <c r="B49" s="54">
        <f>IF(ISERROR(STDEV(Calculations!P194:P195)),"",STDEV(Calculations!P194:P195))</f>
        <v>0.21213203435613576</v>
      </c>
      <c r="C49" s="54">
        <f>IF(ISERROR(STDEV(Calculations!Q194:Q195)),"",STDEV(Calculations!Q194:Q195))</f>
        <v>2.8284271247461298E-2</v>
      </c>
      <c r="D49" s="54">
        <f>IF(ISERROR(STDEV(Calculations!R194:R195)),"",STDEV(Calculations!R194:R195))</f>
        <v>9.8994949366117052E-2</v>
      </c>
      <c r="E49" s="54" t="str">
        <f>IF(ISERROR(STDEV(Calculations!S194:S195)),"",STDEV(Calculations!S194:S195))</f>
        <v/>
      </c>
      <c r="F49" s="54" t="str">
        <f>IF(ISERROR(STDEV(Calculations!T194:T195)),"",STDEV(Calculations!T194:T195))</f>
        <v/>
      </c>
      <c r="G49" s="54" t="str">
        <f>IF(ISERROR(STDEV(Calculations!U194:U195)),"",STDEV(Calculations!U194:U195))</f>
        <v/>
      </c>
      <c r="H49" s="54" t="str">
        <f>IF(ISERROR(STDEV(Calculations!V194:V195)),"",STDEV(Calculations!V194:V195))</f>
        <v/>
      </c>
      <c r="I49" s="54" t="str">
        <f>IF(ISERROR(STDEV(Calculations!W194:W195)),"",STDEV(Calculations!W194:W195))</f>
        <v/>
      </c>
      <c r="J49" s="54" t="str">
        <f>IF(ISERROR(STDEV(Calculations!X194:X195)),"",STDEV(Calculations!X194:X195))</f>
        <v/>
      </c>
      <c r="K49" s="54" t="str">
        <f>IF(ISERROR(STDEV(Calculations!Y194:Y195)),"",STDEV(Calculations!Y194:Y195))</f>
        <v/>
      </c>
      <c r="L49" s="55">
        <f>AVERAGE(B49:K49)</f>
        <v>0.11313708498990471</v>
      </c>
      <c r="M49" s="55" t="s">
        <v>340</v>
      </c>
    </row>
    <row r="50" spans="1:13" ht="15" customHeight="1">
      <c r="A50" s="52" t="s">
        <v>350</v>
      </c>
      <c r="B50" s="54">
        <f>IF(ISERROR(AVERAGE(Calculations!P192:P193)),"",AVERAGE(Calculations!P192:P193))</f>
        <v>21.975000000000001</v>
      </c>
      <c r="C50" s="54">
        <f>IF(ISERROR(AVERAGE(Calculations!Q192:Q193)),"",AVERAGE(Calculations!Q192:Q193))</f>
        <v>22.035</v>
      </c>
      <c r="D50" s="54">
        <f>IF(ISERROR(AVERAGE(Calculations!R192:R193)),"",AVERAGE(Calculations!R192:R193))</f>
        <v>22.134999999999998</v>
      </c>
      <c r="E50" s="54" t="str">
        <f>IF(ISERROR(AVERAGE(Calculations!S192:S193)),"",AVERAGE(Calculations!S192:S193))</f>
        <v/>
      </c>
      <c r="F50" s="54" t="str">
        <f>IF(ISERROR(AVERAGE(Calculations!T192:T193)),"",AVERAGE(Calculations!T192:T193))</f>
        <v/>
      </c>
      <c r="G50" s="54" t="str">
        <f>IF(ISERROR(AVERAGE(Calculations!U192:U193)),"",AVERAGE(Calculations!U192:U193))</f>
        <v/>
      </c>
      <c r="H50" s="54" t="str">
        <f>IF(ISERROR(AVERAGE(Calculations!V192:V193)),"",AVERAGE(Calculations!V192:V193))</f>
        <v/>
      </c>
      <c r="I50" s="54" t="str">
        <f>IF(ISERROR(AVERAGE(Calculations!W192:W193)),"",AVERAGE(Calculations!W192:W193))</f>
        <v/>
      </c>
      <c r="J50" s="54" t="str">
        <f>IF(ISERROR(AVERAGE(Calculations!X192:X193)),"",AVERAGE(Calculations!X192:X193))</f>
        <v/>
      </c>
      <c r="K50" s="54" t="str">
        <f>IF(ISERROR(AVERAGE(Calculations!Y192:Y193)),"",AVERAGE(Calculations!Y192:Y193))</f>
        <v/>
      </c>
      <c r="L50" s="55">
        <f>AVERAGE(B50:K50)</f>
        <v>22.048333333333336</v>
      </c>
      <c r="M50" s="55">
        <f>STDEV(B50:K50)</f>
        <v>8.0829037686545882E-2</v>
      </c>
    </row>
    <row r="51" spans="1:13" ht="15" customHeight="1">
      <c r="A51" s="42" t="s">
        <v>351</v>
      </c>
      <c r="B51" s="54">
        <f>IF(ISERROR(STDEV(Calculations!P192:P193)),"",STDEV(Calculations!P192:P193))</f>
        <v>1.7748380207781924</v>
      </c>
      <c r="C51" s="54">
        <f>IF(ISERROR(STDEV(Calculations!Q192:Q193)),"",STDEV(Calculations!Q192:Q193))</f>
        <v>1.7182694782833101</v>
      </c>
      <c r="D51" s="54">
        <f>IF(ISERROR(STDEV(Calculations!R192:R193)),"",STDEV(Calculations!R192:R193))</f>
        <v>1.6758430714121495</v>
      </c>
      <c r="E51" s="54" t="str">
        <f>IF(ISERROR(STDEV(Calculations!S192:S193)),"",STDEV(Calculations!S192:S193))</f>
        <v/>
      </c>
      <c r="F51" s="54" t="str">
        <f>IF(ISERROR(STDEV(Calculations!T192:T193)),"",STDEV(Calculations!T192:T193))</f>
        <v/>
      </c>
      <c r="G51" s="54" t="str">
        <f>IF(ISERROR(STDEV(Calculations!U192:U193)),"",STDEV(Calculations!U192:U193))</f>
        <v/>
      </c>
      <c r="H51" s="54" t="str">
        <f>IF(ISERROR(STDEV(Calculations!V192:V193)),"",STDEV(Calculations!V192:V193))</f>
        <v/>
      </c>
      <c r="I51" s="54" t="str">
        <f>IF(ISERROR(STDEV(Calculations!W192:W193)),"",STDEV(Calculations!W192:W193))</f>
        <v/>
      </c>
      <c r="J51" s="54" t="str">
        <f>IF(ISERROR(STDEV(Calculations!X192:X193)),"",STDEV(Calculations!X192:X193))</f>
        <v/>
      </c>
      <c r="K51" s="54" t="str">
        <f>IF(ISERROR(STDEV(Calculations!Y192:Y193)),"",STDEV(Calculations!Y192:Y193))</f>
        <v/>
      </c>
      <c r="L51" s="55">
        <f>AVERAGE(B51:K51)</f>
        <v>1.7229835234912174</v>
      </c>
      <c r="M51" s="55" t="s">
        <v>340</v>
      </c>
    </row>
    <row r="52" spans="1:13" ht="15" customHeight="1">
      <c r="A52" s="148" t="s">
        <v>355</v>
      </c>
      <c r="B52" s="151"/>
      <c r="C52" s="151"/>
      <c r="D52" s="151"/>
      <c r="E52" s="151"/>
      <c r="F52" s="151"/>
      <c r="G52" s="151"/>
      <c r="H52" s="151"/>
      <c r="I52" s="151"/>
      <c r="J52" s="151"/>
      <c r="K52" s="152"/>
    </row>
    <row r="53" spans="1:13" ht="15" customHeight="1">
      <c r="A53" s="129" t="str">
        <f>L1</f>
        <v>Test Sample</v>
      </c>
      <c r="B53" s="129"/>
      <c r="C53" s="129"/>
      <c r="D53" s="129"/>
      <c r="E53" s="129"/>
      <c r="F53" s="129"/>
      <c r="G53" s="129"/>
      <c r="H53" s="129"/>
      <c r="I53" s="129"/>
      <c r="J53" s="129"/>
      <c r="K53" s="129"/>
      <c r="L53" s="50"/>
      <c r="M53" s="50"/>
    </row>
    <row r="54" spans="1:13" ht="15" customHeight="1">
      <c r="A54" s="52" t="s">
        <v>1741</v>
      </c>
      <c r="B54" s="52" t="s">
        <v>1855</v>
      </c>
      <c r="C54" s="52" t="s">
        <v>1856</v>
      </c>
      <c r="D54" s="52" t="s">
        <v>1857</v>
      </c>
      <c r="E54" s="52" t="s">
        <v>1858</v>
      </c>
      <c r="F54" s="52" t="s">
        <v>1859</v>
      </c>
      <c r="G54" s="52" t="s">
        <v>1860</v>
      </c>
      <c r="H54" s="52" t="s">
        <v>1861</v>
      </c>
      <c r="I54" s="52" t="s">
        <v>1862</v>
      </c>
      <c r="J54" s="52" t="s">
        <v>1863</v>
      </c>
      <c r="K54" s="52" t="s">
        <v>1864</v>
      </c>
      <c r="L54" s="50"/>
      <c r="M54" s="50"/>
    </row>
    <row r="55" spans="1:13" ht="15" customHeight="1">
      <c r="A55" s="52" t="s">
        <v>343</v>
      </c>
      <c r="B55" s="54">
        <f>IF(ISERR(B44-B42),"",B44-B42)</f>
        <v>-1.3549999999999969</v>
      </c>
      <c r="C55" s="54">
        <f t="shared" ref="C55:K55" si="4">IF(ISERR(C44-C42),"",C44-C42)</f>
        <v>-1.5750000000000028</v>
      </c>
      <c r="D55" s="54">
        <f t="shared" si="4"/>
        <v>-1.7099999999999973</v>
      </c>
      <c r="E55" s="54" t="str">
        <f t="shared" si="4"/>
        <v/>
      </c>
      <c r="F55" s="54" t="str">
        <f t="shared" si="4"/>
        <v/>
      </c>
      <c r="G55" s="54" t="str">
        <f t="shared" si="4"/>
        <v/>
      </c>
      <c r="H55" s="54" t="str">
        <f t="shared" si="4"/>
        <v/>
      </c>
      <c r="I55" s="54" t="str">
        <f t="shared" si="4"/>
        <v/>
      </c>
      <c r="J55" s="54" t="str">
        <f t="shared" si="4"/>
        <v/>
      </c>
      <c r="K55" s="54" t="str">
        <f t="shared" si="4"/>
        <v/>
      </c>
      <c r="L55" s="49"/>
      <c r="M55" s="47"/>
    </row>
    <row r="56" spans="1:13" ht="15" customHeight="1">
      <c r="A56" s="42" t="s">
        <v>341</v>
      </c>
      <c r="B56" s="53" t="str">
        <f>IF(B55="","",IF(B55&lt;$D$4,"Pass","FAIL"))</f>
        <v>Pass</v>
      </c>
      <c r="C56" s="53" t="str">
        <f t="shared" ref="C56:K56" si="5">IF(C55="","",IF(C55&lt;$D$4,"Pass","FAIL"))</f>
        <v>Pass</v>
      </c>
      <c r="D56" s="53" t="str">
        <f t="shared" si="5"/>
        <v>Pass</v>
      </c>
      <c r="E56" s="53" t="str">
        <f t="shared" si="5"/>
        <v/>
      </c>
      <c r="F56" s="53" t="str">
        <f t="shared" si="5"/>
        <v/>
      </c>
      <c r="G56" s="53" t="str">
        <f t="shared" si="5"/>
        <v/>
      </c>
      <c r="H56" s="53" t="str">
        <f t="shared" si="5"/>
        <v/>
      </c>
      <c r="I56" s="53" t="str">
        <f t="shared" si="5"/>
        <v/>
      </c>
      <c r="J56" s="53" t="str">
        <f t="shared" si="5"/>
        <v/>
      </c>
      <c r="K56" s="53" t="str">
        <f t="shared" si="5"/>
        <v/>
      </c>
      <c r="L56" s="48"/>
      <c r="M56" s="48"/>
    </row>
    <row r="57" spans="1:13" ht="15" customHeight="1">
      <c r="A57" s="129" t="str">
        <f>L2</f>
        <v>Control Sample</v>
      </c>
      <c r="B57" s="129"/>
      <c r="C57" s="129"/>
      <c r="D57" s="129"/>
      <c r="E57" s="129"/>
      <c r="F57" s="129"/>
      <c r="G57" s="129"/>
      <c r="H57" s="129"/>
      <c r="I57" s="129"/>
      <c r="J57" s="129"/>
      <c r="K57" s="129"/>
    </row>
    <row r="58" spans="1:13" ht="15" customHeight="1">
      <c r="A58" s="52" t="s">
        <v>1741</v>
      </c>
      <c r="B58" s="52" t="s">
        <v>1855</v>
      </c>
      <c r="C58" s="52" t="s">
        <v>1856</v>
      </c>
      <c r="D58" s="52" t="s">
        <v>1857</v>
      </c>
      <c r="E58" s="52" t="s">
        <v>1858</v>
      </c>
      <c r="F58" s="52" t="s">
        <v>1859</v>
      </c>
      <c r="G58" s="52" t="s">
        <v>1860</v>
      </c>
      <c r="H58" s="52" t="s">
        <v>1861</v>
      </c>
      <c r="I58" s="52" t="s">
        <v>1862</v>
      </c>
      <c r="J58" s="52" t="s">
        <v>1863</v>
      </c>
      <c r="K58" s="52" t="s">
        <v>1864</v>
      </c>
    </row>
    <row r="59" spans="1:13" ht="15" customHeight="1">
      <c r="A59" s="52" t="s">
        <v>343</v>
      </c>
      <c r="B59" s="54">
        <f>IF(ISERR(B50-B48),"",B50-B48)</f>
        <v>1.115000000000002</v>
      </c>
      <c r="C59" s="54">
        <f t="shared" ref="C59:K59" si="6">IF(ISERR(C50-C48),"",C50-C48)</f>
        <v>1.4149999999999991</v>
      </c>
      <c r="D59" s="54">
        <f t="shared" si="6"/>
        <v>1.4049999999999976</v>
      </c>
      <c r="E59" s="54" t="str">
        <f t="shared" si="6"/>
        <v/>
      </c>
      <c r="F59" s="54" t="str">
        <f t="shared" si="6"/>
        <v/>
      </c>
      <c r="G59" s="54" t="str">
        <f t="shared" si="6"/>
        <v/>
      </c>
      <c r="H59" s="54" t="str">
        <f t="shared" si="6"/>
        <v/>
      </c>
      <c r="I59" s="54" t="str">
        <f t="shared" si="6"/>
        <v/>
      </c>
      <c r="J59" s="54" t="str">
        <f t="shared" si="6"/>
        <v/>
      </c>
      <c r="K59" s="54" t="str">
        <f t="shared" si="6"/>
        <v/>
      </c>
    </row>
    <row r="60" spans="1:13" ht="15" customHeight="1">
      <c r="A60" s="42" t="s">
        <v>341</v>
      </c>
      <c r="B60" s="53" t="str">
        <f>IF(B59="","",IF(B59&lt;$D$4,"Pass","FAIL"))</f>
        <v>Pass</v>
      </c>
      <c r="C60" s="53" t="str">
        <f t="shared" ref="C60:K60" si="7">IF(C59="","",IF(C59&lt;$D$4,"Pass","FAIL"))</f>
        <v>Pass</v>
      </c>
      <c r="D60" s="53" t="str">
        <f t="shared" si="7"/>
        <v>Pass</v>
      </c>
      <c r="E60" s="53" t="str">
        <f t="shared" si="7"/>
        <v/>
      </c>
      <c r="F60" s="53" t="str">
        <f t="shared" si="7"/>
        <v/>
      </c>
      <c r="G60" s="53" t="str">
        <f t="shared" si="7"/>
        <v/>
      </c>
      <c r="H60" s="53" t="str">
        <f t="shared" si="7"/>
        <v/>
      </c>
      <c r="I60" s="53" t="str">
        <f t="shared" si="7"/>
        <v/>
      </c>
      <c r="J60" s="53" t="str">
        <f t="shared" si="7"/>
        <v/>
      </c>
      <c r="K60" s="53" t="str">
        <f t="shared" si="7"/>
        <v/>
      </c>
    </row>
    <row r="61" spans="1:13" ht="15" customHeight="1">
      <c r="A61" s="146" t="s">
        <v>2513</v>
      </c>
      <c r="B61" s="147"/>
      <c r="C61" s="147"/>
      <c r="D61" s="147"/>
      <c r="E61" s="147"/>
      <c r="F61" s="147"/>
      <c r="G61" s="147"/>
      <c r="H61" s="147"/>
      <c r="I61" s="147"/>
      <c r="J61" s="147"/>
      <c r="K61" s="147"/>
    </row>
    <row r="62" spans="1:13" ht="15" customHeight="1">
      <c r="A62" s="129" t="str">
        <f>L1</f>
        <v>Test Sample</v>
      </c>
      <c r="B62" s="129"/>
      <c r="C62" s="129"/>
      <c r="D62" s="129"/>
      <c r="E62" s="129"/>
      <c r="F62" s="129"/>
      <c r="G62" s="129"/>
      <c r="H62" s="129"/>
      <c r="I62" s="129"/>
      <c r="J62" s="129"/>
      <c r="K62" s="129"/>
    </row>
    <row r="63" spans="1:13" ht="15" customHeight="1">
      <c r="A63" s="110" t="s">
        <v>1741</v>
      </c>
      <c r="B63" s="110" t="s">
        <v>1855</v>
      </c>
      <c r="C63" s="110" t="s">
        <v>1856</v>
      </c>
      <c r="D63" s="110" t="s">
        <v>1857</v>
      </c>
      <c r="E63" s="110" t="s">
        <v>1858</v>
      </c>
      <c r="F63" s="110" t="s">
        <v>1859</v>
      </c>
      <c r="G63" s="110" t="s">
        <v>1860</v>
      </c>
      <c r="H63" s="110" t="s">
        <v>1861</v>
      </c>
      <c r="I63" s="110" t="s">
        <v>1862</v>
      </c>
      <c r="J63" s="110" t="s">
        <v>1863</v>
      </c>
      <c r="K63" s="110" t="s">
        <v>1864</v>
      </c>
    </row>
    <row r="64" spans="1:13" ht="15" customHeight="1">
      <c r="A64" s="110" t="s">
        <v>2516</v>
      </c>
      <c r="B64" s="111">
        <f>IF(ISERROR(STDEV(Calculations!D184:D185)),"",STDEV(Calculations!D184:D185))</f>
        <v>3.174909447527567</v>
      </c>
      <c r="C64" s="111">
        <f>IF(ISERROR(STDEV(Calculations!E184:E185)),"",STDEV(Calculations!E184:E185))</f>
        <v>3.1183409050327167</v>
      </c>
      <c r="D64" s="111">
        <f>IF(ISERROR(STDEV(Calculations!F184:F185)),"",STDEV(Calculations!F184:F185))</f>
        <v>3.0829855659733729</v>
      </c>
      <c r="E64" s="111" t="str">
        <f>IF(ISERROR(STDEV(Calculations!G184:G185)),"",STDEV(Calculations!G184:G185))</f>
        <v/>
      </c>
      <c r="F64" s="111" t="str">
        <f>IF(ISERROR(STDEV(Calculations!H184:H185)),"",STDEV(Calculations!H184:H185))</f>
        <v/>
      </c>
      <c r="G64" s="111" t="str">
        <f>IF(ISERROR(STDEV(Calculations!I184:I185)),"",STDEV(Calculations!I184:I185))</f>
        <v/>
      </c>
      <c r="H64" s="111" t="str">
        <f>IF(ISERROR(STDEV(Calculations!J184:J185)),"",STDEV(Calculations!J184:J185))</f>
        <v/>
      </c>
      <c r="I64" s="111" t="str">
        <f>IF(ISERROR(STDEV(Calculations!K184:K185)),"",STDEV(Calculations!K184:K185))</f>
        <v/>
      </c>
      <c r="J64" s="111" t="str">
        <f>IF(ISERROR(STDEV(Calculations!L184:L185)),"",STDEV(Calculations!L184:L185))</f>
        <v/>
      </c>
      <c r="K64" s="111" t="str">
        <f>IF(ISERROR(STDEV(Calculations!M184:M185)),"",STDEV(Calculations!M184:M185))</f>
        <v/>
      </c>
    </row>
    <row r="65" spans="1:11" ht="15" customHeight="1">
      <c r="A65" s="42" t="s">
        <v>2515</v>
      </c>
      <c r="B65" s="112" t="str">
        <f>IF(B64="","",IF(OR(B64&lt;&gt;0,Calculations!D184&lt;&gt;35,Calculations!D185&lt;&gt;35),"No","Pass"))</f>
        <v>No</v>
      </c>
      <c r="C65" s="112" t="str">
        <f>IF(C64="","",IF(OR(C64&lt;&gt;0,Calculations!E184&lt;&gt;35,Calculations!E185&lt;&gt;35),"No","Pass"))</f>
        <v>No</v>
      </c>
      <c r="D65" s="112" t="str">
        <f>IF(D64="","",IF(OR(D64&lt;&gt;0,Calculations!F184&lt;&gt;35,Calculations!F185&lt;&gt;35),"No","Pass"))</f>
        <v>No</v>
      </c>
      <c r="E65" s="112" t="str">
        <f>IF(E64="","",IF(OR(E64&lt;&gt;0,Calculations!G184&lt;&gt;35,Calculations!G185&lt;&gt;35),"No","Pass"))</f>
        <v/>
      </c>
      <c r="F65" s="112" t="str">
        <f>IF(F64="","",IF(OR(F64&lt;&gt;0,Calculations!H184&lt;&gt;35,Calculations!H185&lt;&gt;35),"No","Pass"))</f>
        <v/>
      </c>
      <c r="G65" s="112" t="str">
        <f>IF(G64="","",IF(OR(G64&lt;&gt;0,Calculations!I184&lt;&gt;35,Calculations!I185&lt;&gt;35),"No","Pass"))</f>
        <v/>
      </c>
      <c r="H65" s="112" t="str">
        <f>IF(H64="","",IF(OR(H64&lt;&gt;0,Calculations!J184&lt;&gt;35,Calculations!J185&lt;&gt;35),"No","Pass"))</f>
        <v/>
      </c>
      <c r="I65" s="112" t="str">
        <f>IF(I64="","",IF(OR(I64&lt;&gt;0,Calculations!K184&lt;&gt;35,Calculations!K185&lt;&gt;35),"No","Pass"))</f>
        <v/>
      </c>
      <c r="J65" s="112" t="str">
        <f>IF(J64="","",IF(OR(J64&lt;&gt;0,Calculations!L184&lt;&gt;35,Calculations!L185&lt;&gt;35),"No","Pass"))</f>
        <v/>
      </c>
      <c r="K65" s="112" t="str">
        <f>IF(K64="","",IF(OR(K64&lt;&gt;0,Calculations!M184&lt;&gt;35,Calculations!M185&lt;&gt;35),"No","Pass"))</f>
        <v/>
      </c>
    </row>
    <row r="66" spans="1:11" ht="15" customHeight="1">
      <c r="A66" s="129" t="str">
        <f>L2</f>
        <v>Control Sample</v>
      </c>
      <c r="B66" s="129"/>
      <c r="C66" s="129"/>
      <c r="D66" s="129"/>
      <c r="E66" s="129"/>
      <c r="F66" s="129"/>
      <c r="G66" s="129"/>
      <c r="H66" s="129"/>
      <c r="I66" s="129"/>
      <c r="J66" s="129"/>
      <c r="K66" s="129"/>
    </row>
    <row r="67" spans="1:11" ht="15" customHeight="1">
      <c r="A67" s="110" t="s">
        <v>1741</v>
      </c>
      <c r="B67" s="110" t="s">
        <v>1855</v>
      </c>
      <c r="C67" s="110" t="s">
        <v>1856</v>
      </c>
      <c r="D67" s="110" t="s">
        <v>1857</v>
      </c>
      <c r="E67" s="110" t="s">
        <v>1858</v>
      </c>
      <c r="F67" s="110" t="s">
        <v>1859</v>
      </c>
      <c r="G67" s="110" t="s">
        <v>1860</v>
      </c>
      <c r="H67" s="110" t="s">
        <v>1861</v>
      </c>
      <c r="I67" s="110" t="s">
        <v>1862</v>
      </c>
      <c r="J67" s="110" t="s">
        <v>1863</v>
      </c>
      <c r="K67" s="110" t="s">
        <v>1864</v>
      </c>
    </row>
    <row r="68" spans="1:11" ht="15" customHeight="1">
      <c r="A68" s="110" t="s">
        <v>2516</v>
      </c>
      <c r="B68" s="111">
        <f>IF(ISERROR(STDEV(Calculations!P184:P185)),"",STDEV(Calculations!P184:P185))</f>
        <v>5.847773080412721</v>
      </c>
      <c r="C68" s="111">
        <f>IF(ISERROR(STDEV(Calculations!Q184:Q185)),"",STDEV(Calculations!Q184:Q185))</f>
        <v>5.7841334701059459</v>
      </c>
      <c r="D68" s="111">
        <f>IF(ISERROR(STDEV(Calculations!R184:R185)),"",STDEV(Calculations!R184:R185))</f>
        <v>5.8477730804127406</v>
      </c>
      <c r="E68" s="111" t="str">
        <f>IF(ISERROR(STDEV(Calculations!S184:S185)),"",STDEV(Calculations!S184:S185))</f>
        <v/>
      </c>
      <c r="F68" s="111" t="str">
        <f>IF(ISERROR(STDEV(Calculations!T184:T185)),"",STDEV(Calculations!T184:T185))</f>
        <v/>
      </c>
      <c r="G68" s="111" t="str">
        <f>IF(ISERROR(STDEV(Calculations!U184:U185)),"",STDEV(Calculations!U184:U185))</f>
        <v/>
      </c>
      <c r="H68" s="111" t="str">
        <f>IF(ISERROR(STDEV(Calculations!V184:V185)),"",STDEV(Calculations!V184:V185))</f>
        <v/>
      </c>
      <c r="I68" s="111" t="str">
        <f>IF(ISERROR(STDEV(Calculations!W184:W185)),"",STDEV(Calculations!W184:W185))</f>
        <v/>
      </c>
      <c r="J68" s="111" t="str">
        <f>IF(ISERROR(STDEV(Calculations!X184:X185)),"",STDEV(Calculations!X184:X185))</f>
        <v/>
      </c>
      <c r="K68" s="111" t="str">
        <f>IF(ISERROR(STDEV(Calculations!Y184:Y185)),"",STDEV(Calculations!Y184:Y185))</f>
        <v/>
      </c>
    </row>
    <row r="69" spans="1:11" ht="15" customHeight="1">
      <c r="A69" s="42" t="s">
        <v>2515</v>
      </c>
      <c r="B69" s="112" t="str">
        <f>IF(B68="","",IF(OR(B68&lt;&gt;0,Calculations!P184&lt;&gt;35,Calculations!P185&lt;&gt;35),"No","Pass"))</f>
        <v>No</v>
      </c>
      <c r="C69" s="112" t="str">
        <f>IF(C68="","",IF(OR(C68&lt;&gt;0,Calculations!Q184&lt;&gt;35,Calculations!Q185&lt;&gt;35),"No","Pass"))</f>
        <v>No</v>
      </c>
      <c r="D69" s="112" t="str">
        <f>IF(D68="","",IF(OR(D68&lt;&gt;0,Calculations!R184&lt;&gt;35,Calculations!R185&lt;&gt;35),"No","Pass"))</f>
        <v>No</v>
      </c>
      <c r="E69" s="112" t="str">
        <f>IF(E68="","",IF(OR(E68&lt;&gt;0,Calculations!S184&lt;&gt;35,Calculations!S185&lt;&gt;35),"No","Pass"))</f>
        <v/>
      </c>
      <c r="F69" s="112" t="str">
        <f>IF(F68="","",IF(OR(F68&lt;&gt;0,Calculations!T184&lt;&gt;35,Calculations!T185&lt;&gt;35),"No","Pass"))</f>
        <v/>
      </c>
      <c r="G69" s="112" t="str">
        <f>IF(G68="","",IF(OR(G68&lt;&gt;0,Calculations!U184&lt;&gt;35,Calculations!U185&lt;&gt;35),"No","Pass"))</f>
        <v/>
      </c>
      <c r="H69" s="112" t="str">
        <f>IF(H68="","",IF(OR(H68&lt;&gt;0,Calculations!V184&lt;&gt;35,Calculations!V185&lt;&gt;35),"No","Pass"))</f>
        <v/>
      </c>
      <c r="I69" s="112" t="str">
        <f>IF(I68="","",IF(OR(I68&lt;&gt;0,Calculations!W184&lt;&gt;35,Calculations!W185&lt;&gt;35),"No","Pass"))</f>
        <v/>
      </c>
      <c r="J69" s="112" t="str">
        <f>IF(J68="","",IF(OR(J68&lt;&gt;0,Calculations!X184&lt;&gt;35,Calculations!X185&lt;&gt;35),"No","Pass"))</f>
        <v/>
      </c>
      <c r="K69" s="112" t="str">
        <f>IF(K68="","",IF(OR(K68&lt;&gt;0,Calculations!Y184&lt;&gt;35,Calculations!Y185&lt;&gt;35),"No","Pass"))</f>
        <v/>
      </c>
    </row>
  </sheetData>
  <mergeCells count="31">
    <mergeCell ref="A3:M3"/>
    <mergeCell ref="E4:M4"/>
    <mergeCell ref="A5:M5"/>
    <mergeCell ref="A6:M6"/>
    <mergeCell ref="A38:M38"/>
    <mergeCell ref="A29:K29"/>
    <mergeCell ref="A30:K30"/>
    <mergeCell ref="A7:M7"/>
    <mergeCell ref="A14:M14"/>
    <mergeCell ref="A21:K21"/>
    <mergeCell ref="A25:K25"/>
    <mergeCell ref="A20:K20"/>
    <mergeCell ref="A34:K34"/>
    <mergeCell ref="L1:M1"/>
    <mergeCell ref="I1:K1"/>
    <mergeCell ref="I2:K2"/>
    <mergeCell ref="E2:H2"/>
    <mergeCell ref="A1:H1"/>
    <mergeCell ref="L2:M2"/>
    <mergeCell ref="A2:B2"/>
    <mergeCell ref="C2:D2"/>
    <mergeCell ref="A61:K61"/>
    <mergeCell ref="A62:K62"/>
    <mergeCell ref="A66:K66"/>
    <mergeCell ref="A8:M8"/>
    <mergeCell ref="A57:K57"/>
    <mergeCell ref="A39:M39"/>
    <mergeCell ref="A40:M40"/>
    <mergeCell ref="A46:M46"/>
    <mergeCell ref="A52:K52"/>
    <mergeCell ref="A53:K53"/>
  </mergeCells>
  <phoneticPr fontId="5" type="noConversion"/>
  <conditionalFormatting sqref="B95:K95 L77:M77 B72:K72 L100:M100 L123:M123 B87:K87 B110:K110 B89:K89 B112:K112 B118:K118 L56:M56 B43:K43 B49:K49 L24:M24 B11:K11 B17:K17">
    <cfRule type="cellIs" dxfId="11" priority="3" stopIfTrue="1" operator="equal">
      <formula>"Please check"</formula>
    </cfRule>
  </conditionalFormatting>
  <conditionalFormatting sqref="B123:K123 B81:K81 B100:K100 B77:K77 B104:K104 B127:K127 B56:K56 B24:K24 B60:K60 B28:K28">
    <cfRule type="cellIs" dxfId="10" priority="4" stopIfTrue="1" operator="equal">
      <formula>"?"</formula>
    </cfRule>
  </conditionalFormatting>
  <pageMargins left="0.65" right="0.27" top="0.81" bottom="0.76" header="0.5" footer="0.5"/>
  <pageSetup scale="95" orientation="landscape" r:id="rId1"/>
  <headerFooter alignWithMargins="0">
    <oddHeader>&amp;R&amp;Z&amp;F&amp;A, &amp;D</oddHeader>
  </headerFooter>
</worksheet>
</file>

<file path=xl/worksheets/sheet7.xml><?xml version="1.0" encoding="utf-8"?>
<worksheet xmlns="http://schemas.openxmlformats.org/spreadsheetml/2006/main" xmlns:r="http://schemas.openxmlformats.org/officeDocument/2006/relationships">
  <dimension ref="A1:K186"/>
  <sheetViews>
    <sheetView topLeftCell="D1" zoomScale="152" workbookViewId="0">
      <pane ySplit="2" topLeftCell="A3" activePane="bottomLeft" state="frozen"/>
      <selection pane="bottomLeft" activeCell="K3" sqref="K3:K186"/>
    </sheetView>
  </sheetViews>
  <sheetFormatPr defaultRowHeight="12.75"/>
  <cols>
    <col min="1" max="1" width="7.42578125" bestFit="1" customWidth="1"/>
    <col min="2" max="2" width="16.85546875" bestFit="1" customWidth="1"/>
    <col min="3" max="3" width="5.140625" bestFit="1" customWidth="1"/>
    <col min="4" max="5" width="8" bestFit="1" customWidth="1"/>
    <col min="6" max="7" width="8.28515625" bestFit="1" customWidth="1"/>
    <col min="8" max="8" width="15.7109375" customWidth="1"/>
    <col min="9" max="9" width="8.7109375" bestFit="1" customWidth="1"/>
    <col min="10" max="10" width="15.7109375" customWidth="1"/>
    <col min="11" max="11" width="12.7109375" customWidth="1"/>
  </cols>
  <sheetData>
    <row r="1" spans="1:11" ht="43.5" customHeight="1">
      <c r="A1" s="129" t="s">
        <v>1878</v>
      </c>
      <c r="B1" s="130" t="s">
        <v>2518</v>
      </c>
      <c r="C1" s="137" t="s">
        <v>1741</v>
      </c>
      <c r="D1" s="170" t="s">
        <v>1811</v>
      </c>
      <c r="E1" s="171"/>
      <c r="F1" s="170" t="s">
        <v>1877</v>
      </c>
      <c r="G1" s="171"/>
      <c r="H1" s="42" t="s">
        <v>1888</v>
      </c>
      <c r="I1" s="42" t="s">
        <v>1865</v>
      </c>
      <c r="J1" s="42" t="s">
        <v>1889</v>
      </c>
      <c r="K1" s="130" t="s">
        <v>1010</v>
      </c>
    </row>
    <row r="2" spans="1:11" ht="29.25" customHeight="1">
      <c r="A2" s="129"/>
      <c r="B2" s="131"/>
      <c r="C2" s="138"/>
      <c r="D2" s="42" t="str">
        <f>F2</f>
        <v>Test Sample</v>
      </c>
      <c r="E2" s="42" t="str">
        <f>G2</f>
        <v>Control Sample</v>
      </c>
      <c r="F2" s="43" t="s">
        <v>1868</v>
      </c>
      <c r="G2" s="43" t="s">
        <v>1869</v>
      </c>
      <c r="H2" s="42" t="str">
        <f>D2&amp;" /"&amp;E2</f>
        <v>Test Sample /Control Sample</v>
      </c>
      <c r="I2" s="42" t="s">
        <v>1846</v>
      </c>
      <c r="J2" s="42" t="str">
        <f>D2&amp;" /"&amp;E2</f>
        <v>Test Sample /Control Sample</v>
      </c>
      <c r="K2" s="169"/>
    </row>
    <row r="3" spans="1:11" ht="12.75" customHeight="1">
      <c r="A3" s="166" t="s">
        <v>330</v>
      </c>
      <c r="B3" s="84" t="str">
        <f>'Gene Table'!D3</f>
        <v>NM_005228</v>
      </c>
      <c r="C3" s="72" t="s">
        <v>1742</v>
      </c>
      <c r="D3" s="70">
        <f>Calculations!BN4</f>
        <v>1.1183333333333334</v>
      </c>
      <c r="E3" s="70">
        <f>Calculations!BO4</f>
        <v>1.3533333333333328</v>
      </c>
      <c r="F3" s="71">
        <f>2^-D3</f>
        <v>0.46062565367908098</v>
      </c>
      <c r="G3" s="71">
        <f>2^-E3</f>
        <v>0.3913867081495504</v>
      </c>
      <c r="H3" s="70">
        <f>F3/G3</f>
        <v>1.1769067372187665</v>
      </c>
      <c r="I3" s="86">
        <f>IF(OR(COUNT(Calculations!BP4:BY4)&lt;3,COUNT(Calculations!BZ4:CI4)&lt;3),"N/A", IF(ISERROR(TTEST(Calculations!BP4:BY4,Calculations!BZ4:CI4,2,2)),"N/A",TTEST(Calculations!BP4:BY4,Calculations!BZ4:CI4,2,2)))</f>
        <v>0.18496346896137661</v>
      </c>
      <c r="J3" s="70">
        <f t="shared" ref="J3:J66" si="0">IF(H3&gt;1,H3,-1/H3)</f>
        <v>1.1769067372187665</v>
      </c>
      <c r="K3" s="85" t="str">
        <f>IF(AND('Test Sample Data'!N3&gt;=35,'Control Sample Data'!N3&gt;=35),"Type 3",IF(AND('Test Sample Data'!N3&gt;=30,'Control Sample Data'!N3&gt;=30, OR(I3&gt;=0.05, I3="N/A")),"Type 2",IF(OR(AND('Test Sample Data'!N3&gt;=30,'Control Sample Data'!N3&lt;=30), AND('Test Sample Data'!N3&lt;=30,'Control Sample Data'!N3&gt;=30)),"Type 1","OKAY")))</f>
        <v>OKAY</v>
      </c>
    </row>
    <row r="4" spans="1:11">
      <c r="A4" s="167"/>
      <c r="B4" s="84" t="str">
        <f>'Gene Table'!D4</f>
        <v>NM_004985</v>
      </c>
      <c r="C4" s="72" t="s">
        <v>1743</v>
      </c>
      <c r="D4" s="70">
        <f>Calculations!BN5</f>
        <v>8.6483333333333334</v>
      </c>
      <c r="E4" s="70">
        <f>Calculations!BO5</f>
        <v>9.3399999999999981</v>
      </c>
      <c r="F4" s="71">
        <f t="shared" ref="F4:F67" si="1">2^-D4</f>
        <v>2.4922537272096847E-3</v>
      </c>
      <c r="G4" s="71">
        <f t="shared" ref="G4:G67" si="2">2^-E4</f>
        <v>1.543049437233161E-3</v>
      </c>
      <c r="H4" s="70">
        <f t="shared" ref="H4:H67" si="3">F4/G4</f>
        <v>1.6151483336000823</v>
      </c>
      <c r="I4" s="86">
        <f>IF(OR(COUNT(Calculations!BP5:BY5)&lt;3,COUNT(Calculations!BZ5:CI5)&lt;3),"N/A", IF(ISERROR(TTEST(Calculations!BP5:BY5,Calculations!BZ5:CI5,2,2)),"N/A",TTEST(Calculations!BP5:BY5,Calculations!BZ5:CI5,2,2)))</f>
        <v>3.5272043740868876E-2</v>
      </c>
      <c r="J4" s="70">
        <f t="shared" si="0"/>
        <v>1.6151483336000823</v>
      </c>
      <c r="K4" s="85" t="str">
        <f>IF(AND('Test Sample Data'!N4&gt;=35,'Control Sample Data'!N4&gt;=35),"Type 3",IF(AND('Test Sample Data'!N4&gt;=30,'Control Sample Data'!N4&gt;=30, OR(I4&gt;=0.05, I4="N/A")),"Type 2",IF(OR(AND('Test Sample Data'!N4&gt;=30,'Control Sample Data'!N4&lt;=30), AND('Test Sample Data'!N4&lt;=30,'Control Sample Data'!N4&gt;=30)),"Type 1","OKAY")))</f>
        <v>OKAY</v>
      </c>
    </row>
    <row r="5" spans="1:11">
      <c r="A5" s="167"/>
      <c r="B5" s="84" t="str">
        <f>'Gene Table'!D5</f>
        <v>NM_000546</v>
      </c>
      <c r="C5" s="72" t="s">
        <v>1744</v>
      </c>
      <c r="D5" s="70">
        <f>Calculations!BN6</f>
        <v>4.4050000000000002</v>
      </c>
      <c r="E5" s="70">
        <f>Calculations!BO6</f>
        <v>6.7666666666666666</v>
      </c>
      <c r="F5" s="71">
        <f t="shared" si="1"/>
        <v>4.7202268298838293E-2</v>
      </c>
      <c r="G5" s="71">
        <f t="shared" si="2"/>
        <v>9.1839680178406932E-3</v>
      </c>
      <c r="H5" s="70">
        <f t="shared" si="3"/>
        <v>5.1396377042193082</v>
      </c>
      <c r="I5" s="86">
        <f>IF(OR(COUNT(Calculations!BP6:BY6)&lt;3,COUNT(Calculations!BZ6:CI6)&lt;3),"N/A", IF(ISERROR(TTEST(Calculations!BP6:BY6,Calculations!BZ6:CI6,2,2)),"N/A",TTEST(Calculations!BP6:BY6,Calculations!BZ6:CI6,2,2)))</f>
        <v>4.4142629661941052E-6</v>
      </c>
      <c r="J5" s="70">
        <f t="shared" si="0"/>
        <v>5.1396377042193082</v>
      </c>
      <c r="K5" s="85" t="str">
        <f>IF(AND('Test Sample Data'!N5&gt;=35,'Control Sample Data'!N5&gt;=35),"Type 3",IF(AND('Test Sample Data'!N5&gt;=30,'Control Sample Data'!N5&gt;=30, OR(I5&gt;=0.05, I5="N/A")),"Type 2",IF(OR(AND('Test Sample Data'!N5&gt;=30,'Control Sample Data'!N5&lt;=30), AND('Test Sample Data'!N5&lt;=30,'Control Sample Data'!N5&gt;=30)),"Type 1","OKAY")))</f>
        <v>Type 1</v>
      </c>
    </row>
    <row r="6" spans="1:11">
      <c r="A6" s="167"/>
      <c r="B6" s="84" t="str">
        <f>'Gene Table'!D6</f>
        <v>NM_005957</v>
      </c>
      <c r="C6" s="72" t="s">
        <v>1745</v>
      </c>
      <c r="D6" s="70">
        <f>Calculations!BN7</f>
        <v>2.8616666666666668</v>
      </c>
      <c r="E6" s="70">
        <f>Calculations!BO7</f>
        <v>4.5999999999999988</v>
      </c>
      <c r="F6" s="71">
        <f t="shared" si="1"/>
        <v>0.13757911002288328</v>
      </c>
      <c r="G6" s="71">
        <f t="shared" si="2"/>
        <v>4.1234622211652985E-2</v>
      </c>
      <c r="H6" s="70">
        <f t="shared" si="3"/>
        <v>3.3364949802790518</v>
      </c>
      <c r="I6" s="86">
        <f>IF(OR(COUNT(Calculations!BP7:BY7)&lt;3,COUNT(Calculations!BZ7:CI7)&lt;3),"N/A", IF(ISERROR(TTEST(Calculations!BP7:BY7,Calculations!BZ7:CI7,2,2)),"N/A",TTEST(Calculations!BP7:BY7,Calculations!BZ7:CI7,2,2)))</f>
        <v>6.3019644434629738E-5</v>
      </c>
      <c r="J6" s="70">
        <f t="shared" si="0"/>
        <v>3.3364949802790518</v>
      </c>
      <c r="K6" s="85" t="str">
        <f>IF(AND('Test Sample Data'!N6&gt;=35,'Control Sample Data'!N6&gt;=35),"Type 3",IF(AND('Test Sample Data'!N6&gt;=30,'Control Sample Data'!N6&gt;=30, OR(I6&gt;=0.05, I6="N/A")),"Type 2",IF(OR(AND('Test Sample Data'!N6&gt;=30,'Control Sample Data'!N6&lt;=30), AND('Test Sample Data'!N6&lt;=30,'Control Sample Data'!N6&gt;=30)),"Type 1","OKAY")))</f>
        <v>OKAY</v>
      </c>
    </row>
    <row r="7" spans="1:11">
      <c r="A7" s="167"/>
      <c r="B7" s="84" t="str">
        <f>'Gene Table'!D7</f>
        <v>NM_000038</v>
      </c>
      <c r="C7" s="72" t="s">
        <v>1746</v>
      </c>
      <c r="D7" s="70">
        <f>Calculations!BN8</f>
        <v>1.4583333333333333</v>
      </c>
      <c r="E7" s="70">
        <f>Calculations!BO8</f>
        <v>1.8300000000000007</v>
      </c>
      <c r="F7" s="71">
        <f t="shared" si="1"/>
        <v>0.36391329571054687</v>
      </c>
      <c r="G7" s="71">
        <f t="shared" si="2"/>
        <v>0.28126462117220219</v>
      </c>
      <c r="H7" s="70">
        <f t="shared" si="3"/>
        <v>1.2938466778861022</v>
      </c>
      <c r="I7" s="86">
        <f>IF(OR(COUNT(Calculations!BP8:BY8)&lt;3,COUNT(Calculations!BZ8:CI8)&lt;3),"N/A", IF(ISERROR(TTEST(Calculations!BP8:BY8,Calculations!BZ8:CI8,2,2)),"N/A",TTEST(Calculations!BP8:BY8,Calculations!BZ8:CI8,2,2)))</f>
        <v>1.704565160787341E-3</v>
      </c>
      <c r="J7" s="70">
        <f t="shared" si="0"/>
        <v>1.2938466778861022</v>
      </c>
      <c r="K7" s="85" t="str">
        <f>IF(AND('Test Sample Data'!N7&gt;=35,'Control Sample Data'!N7&gt;=35),"Type 3",IF(AND('Test Sample Data'!N7&gt;=30,'Control Sample Data'!N7&gt;=30, OR(I7&gt;=0.05, I7="N/A")),"Type 2",IF(OR(AND('Test Sample Data'!N7&gt;=30,'Control Sample Data'!N7&lt;=30), AND('Test Sample Data'!N7&lt;=30,'Control Sample Data'!N7&gt;=30)),"Type 1","OKAY")))</f>
        <v>OKAY</v>
      </c>
    </row>
    <row r="8" spans="1:11">
      <c r="A8" s="167"/>
      <c r="B8" s="84" t="str">
        <f>'Gene Table'!D8</f>
        <v>NM_004333</v>
      </c>
      <c r="C8" s="72" t="s">
        <v>1747</v>
      </c>
      <c r="D8" s="70">
        <f>Calculations!BN9</f>
        <v>8.2016666666666662</v>
      </c>
      <c r="E8" s="70">
        <f>Calculations!BO9</f>
        <v>8.0166666666666657</v>
      </c>
      <c r="F8" s="71">
        <f t="shared" si="1"/>
        <v>3.396661892733582E-3</v>
      </c>
      <c r="G8" s="71">
        <f t="shared" si="2"/>
        <v>3.8613828920035054E-3</v>
      </c>
      <c r="H8" s="70">
        <f t="shared" si="3"/>
        <v>0.87964907592243469</v>
      </c>
      <c r="I8" s="86">
        <f>IF(OR(COUNT(Calculations!BP9:BY9)&lt;3,COUNT(Calculations!BZ9:CI9)&lt;3),"N/A", IF(ISERROR(TTEST(Calculations!BP9:BY9,Calculations!BZ9:CI9,2,2)),"N/A",TTEST(Calculations!BP9:BY9,Calculations!BZ9:CI9,2,2)))</f>
        <v>0.39410580347904445</v>
      </c>
      <c r="J8" s="70">
        <f t="shared" si="0"/>
        <v>-1.1368169732360154</v>
      </c>
      <c r="K8" s="85" t="str">
        <f>IF(AND('Test Sample Data'!N8&gt;=35,'Control Sample Data'!N8&gt;=35),"Type 3",IF(AND('Test Sample Data'!N8&gt;=30,'Control Sample Data'!N8&gt;=30, OR(I8&gt;=0.05, I8="N/A")),"Type 2",IF(OR(AND('Test Sample Data'!N8&gt;=30,'Control Sample Data'!N8&lt;=30), AND('Test Sample Data'!N8&lt;=30,'Control Sample Data'!N8&gt;=30)),"Type 1","OKAY")))</f>
        <v>Type 2</v>
      </c>
    </row>
    <row r="9" spans="1:11">
      <c r="A9" s="167"/>
      <c r="B9" s="84" t="str">
        <f>'Gene Table'!D9</f>
        <v>NM_006297</v>
      </c>
      <c r="C9" s="72" t="s">
        <v>1748</v>
      </c>
      <c r="D9" s="70">
        <f>Calculations!BN10</f>
        <v>0.69833333333333414</v>
      </c>
      <c r="E9" s="70">
        <f>Calculations!BO10</f>
        <v>2.0099999999999993</v>
      </c>
      <c r="F9" s="71">
        <f t="shared" si="1"/>
        <v>0.61628375449860706</v>
      </c>
      <c r="G9" s="71">
        <f t="shared" si="2"/>
        <v>0.24827312385925907</v>
      </c>
      <c r="H9" s="70">
        <f t="shared" si="3"/>
        <v>2.4822813880086581</v>
      </c>
      <c r="I9" s="86">
        <f>IF(OR(COUNT(Calculations!BP10:BY10)&lt;3,COUNT(Calculations!BZ10:CI10)&lt;3),"N/A", IF(ISERROR(TTEST(Calculations!BP10:BY10,Calculations!BZ10:CI10,2,2)),"N/A",TTEST(Calculations!BP10:BY10,Calculations!BZ10:CI10,2,2)))</f>
        <v>2.3590670930362333E-7</v>
      </c>
      <c r="J9" s="70">
        <f t="shared" si="0"/>
        <v>2.4822813880086581</v>
      </c>
      <c r="K9" s="85" t="str">
        <f>IF(AND('Test Sample Data'!N9&gt;=35,'Control Sample Data'!N9&gt;=35),"Type 3",IF(AND('Test Sample Data'!N9&gt;=30,'Control Sample Data'!N9&gt;=30, OR(I9&gt;=0.05, I9="N/A")),"Type 2",IF(OR(AND('Test Sample Data'!N9&gt;=30,'Control Sample Data'!N9&lt;=30), AND('Test Sample Data'!N9&lt;=30,'Control Sample Data'!N9&gt;=30)),"Type 1","OKAY")))</f>
        <v>OKAY</v>
      </c>
    </row>
    <row r="10" spans="1:11">
      <c r="A10" s="167"/>
      <c r="B10" s="84" t="str">
        <f>'Gene Table'!D10</f>
        <v>NM_000400</v>
      </c>
      <c r="C10" s="72" t="s">
        <v>1749</v>
      </c>
      <c r="D10" s="70">
        <f>Calculations!BN11</f>
        <v>4.7383333333333342</v>
      </c>
      <c r="E10" s="70">
        <f>Calculations!BO11</f>
        <v>5.7399999999999993</v>
      </c>
      <c r="F10" s="71">
        <f t="shared" si="1"/>
        <v>3.7464465176430546E-2</v>
      </c>
      <c r="G10" s="71">
        <f t="shared" si="2"/>
        <v>1.8710604759670773E-2</v>
      </c>
      <c r="H10" s="70">
        <f t="shared" si="3"/>
        <v>2.0023118257076455</v>
      </c>
      <c r="I10" s="86">
        <f>IF(OR(COUNT(Calculations!BP11:BY11)&lt;3,COUNT(Calculations!BZ11:CI11)&lt;3),"N/A", IF(ISERROR(TTEST(Calculations!BP11:BY11,Calculations!BZ11:CI11,2,2)),"N/A",TTEST(Calculations!BP11:BY11,Calculations!BZ11:CI11,2,2)))</f>
        <v>6.0018487919820222E-4</v>
      </c>
      <c r="J10" s="70">
        <f t="shared" si="0"/>
        <v>2.0023118257076455</v>
      </c>
      <c r="K10" s="85" t="str">
        <f>IF(AND('Test Sample Data'!N10&gt;=35,'Control Sample Data'!N10&gt;=35),"Type 3",IF(AND('Test Sample Data'!N10&gt;=30,'Control Sample Data'!N10&gt;=30, OR(I10&gt;=0.05, I10="N/A")),"Type 2",IF(OR(AND('Test Sample Data'!N10&gt;=30,'Control Sample Data'!N10&lt;=30), AND('Test Sample Data'!N10&lt;=30,'Control Sample Data'!N10&gt;=30)),"Type 1","OKAY")))</f>
        <v>Type 1</v>
      </c>
    </row>
    <row r="11" spans="1:11">
      <c r="A11" s="167"/>
      <c r="B11" s="84" t="str">
        <f>'Gene Table'!D11</f>
        <v>NM_000576</v>
      </c>
      <c r="C11" s="72" t="s">
        <v>1750</v>
      </c>
      <c r="D11" s="70">
        <f>Calculations!BN12</f>
        <v>4.3083333333333336</v>
      </c>
      <c r="E11" s="70">
        <f>Calculations!BO12</f>
        <v>3.9733333333333327</v>
      </c>
      <c r="F11" s="71">
        <f t="shared" si="1"/>
        <v>5.0473385425002633E-2</v>
      </c>
      <c r="G11" s="71">
        <f t="shared" si="2"/>
        <v>6.3665988122330819E-2</v>
      </c>
      <c r="H11" s="70">
        <f t="shared" si="3"/>
        <v>0.79278413661028402</v>
      </c>
      <c r="I11" s="86">
        <f>IF(OR(COUNT(Calculations!BP12:BY12)&lt;3,COUNT(Calculations!BZ12:CI12)&lt;3),"N/A", IF(ISERROR(TTEST(Calculations!BP12:BY12,Calculations!BZ12:CI12,2,2)),"N/A",TTEST(Calculations!BP12:BY12,Calculations!BZ12:CI12,2,2)))</f>
        <v>0.14648769781791188</v>
      </c>
      <c r="J11" s="70">
        <f t="shared" si="0"/>
        <v>-1.2613774088312504</v>
      </c>
      <c r="K11" s="85" t="str">
        <f>IF(AND('Test Sample Data'!N11&gt;=35,'Control Sample Data'!N11&gt;=35),"Type 3",IF(AND('Test Sample Data'!N11&gt;=30,'Control Sample Data'!N11&gt;=30, OR(I11&gt;=0.05, I11="N/A")),"Type 2",IF(OR(AND('Test Sample Data'!N11&gt;=30,'Control Sample Data'!N11&lt;=30), AND('Test Sample Data'!N11&lt;=30,'Control Sample Data'!N11&gt;=30)),"Type 1","OKAY")))</f>
        <v>OKAY</v>
      </c>
    </row>
    <row r="12" spans="1:11">
      <c r="A12" s="167"/>
      <c r="B12" s="84" t="str">
        <f>'Gene Table'!D12</f>
        <v>NM_000963</v>
      </c>
      <c r="C12" s="72" t="s">
        <v>1751</v>
      </c>
      <c r="D12" s="70">
        <f>Calculations!BN13</f>
        <v>5.7650000000000006</v>
      </c>
      <c r="E12" s="70">
        <f>Calculations!BO13</f>
        <v>9.3533333333333335</v>
      </c>
      <c r="F12" s="71">
        <f t="shared" si="1"/>
        <v>1.8389167769043233E-2</v>
      </c>
      <c r="G12" s="71">
        <f t="shared" si="2"/>
        <v>1.5288543287091802E-3</v>
      </c>
      <c r="H12" s="70">
        <f t="shared" si="3"/>
        <v>12.028070577900843</v>
      </c>
      <c r="I12" s="86">
        <f>IF(OR(COUNT(Calculations!BP13:BY13)&lt;3,COUNT(Calculations!BZ13:CI13)&lt;3),"N/A", IF(ISERROR(TTEST(Calculations!BP13:BY13,Calculations!BZ13:CI13,2,2)),"N/A",TTEST(Calculations!BP13:BY13,Calculations!BZ13:CI13,2,2)))</f>
        <v>5.8522403862597315E-5</v>
      </c>
      <c r="J12" s="70">
        <f t="shared" si="0"/>
        <v>12.028070577900843</v>
      </c>
      <c r="K12" s="85" t="str">
        <f>IF(AND('Test Sample Data'!N12&gt;=35,'Control Sample Data'!N12&gt;=35),"Type 3",IF(AND('Test Sample Data'!N12&gt;=30,'Control Sample Data'!N12&gt;=30, OR(I12&gt;=0.05, I12="N/A")),"Type 2",IF(OR(AND('Test Sample Data'!N12&gt;=30,'Control Sample Data'!N12&lt;=30), AND('Test Sample Data'!N12&lt;=30,'Control Sample Data'!N12&gt;=30)),"Type 1","OKAY")))</f>
        <v>Type 1</v>
      </c>
    </row>
    <row r="13" spans="1:11">
      <c r="A13" s="167"/>
      <c r="B13" s="84" t="str">
        <f>'Gene Table'!D13</f>
        <v>NM_000499</v>
      </c>
      <c r="C13" s="72" t="s">
        <v>1752</v>
      </c>
      <c r="D13" s="70">
        <f>Calculations!BN14</f>
        <v>4.8183333333333342</v>
      </c>
      <c r="E13" s="70">
        <f>Calculations!BO14</f>
        <v>7.5366666666666653</v>
      </c>
      <c r="F13" s="71">
        <f t="shared" si="1"/>
        <v>3.5443543760646901E-2</v>
      </c>
      <c r="G13" s="71">
        <f t="shared" si="2"/>
        <v>5.3856393319756972E-3</v>
      </c>
      <c r="H13" s="70">
        <f t="shared" si="3"/>
        <v>6.5811209358582499</v>
      </c>
      <c r="I13" s="86">
        <f>IF(OR(COUNT(Calculations!BP14:BY14)&lt;3,COUNT(Calculations!BZ14:CI14)&lt;3),"N/A", IF(ISERROR(TTEST(Calculations!BP14:BY14,Calculations!BZ14:CI14,2,2)),"N/A",TTEST(Calculations!BP14:BY14,Calculations!BZ14:CI14,2,2)))</f>
        <v>3.9743568072322562E-5</v>
      </c>
      <c r="J13" s="70">
        <f t="shared" si="0"/>
        <v>6.5811209358582499</v>
      </c>
      <c r="K13" s="85" t="str">
        <f>IF(AND('Test Sample Data'!N13&gt;=35,'Control Sample Data'!N13&gt;=35),"Type 3",IF(AND('Test Sample Data'!N13&gt;=30,'Control Sample Data'!N13&gt;=30, OR(I13&gt;=0.05, I13="N/A")),"Type 2",IF(OR(AND('Test Sample Data'!N13&gt;=30,'Control Sample Data'!N13&lt;=30), AND('Test Sample Data'!N13&lt;=30,'Control Sample Data'!N13&gt;=30)),"Type 1","OKAY")))</f>
        <v>Type 1</v>
      </c>
    </row>
    <row r="14" spans="1:11">
      <c r="A14" s="167"/>
      <c r="B14" s="84" t="str">
        <f>'Gene Table'!D14</f>
        <v>NM_001071</v>
      </c>
      <c r="C14" s="72" t="s">
        <v>1753</v>
      </c>
      <c r="D14" s="70">
        <f>Calculations!BN15</f>
        <v>2.6216666666666675</v>
      </c>
      <c r="E14" s="70">
        <f>Calculations!BO15</f>
        <v>7.55</v>
      </c>
      <c r="F14" s="71">
        <f t="shared" si="1"/>
        <v>0.16247991930303105</v>
      </c>
      <c r="G14" s="71">
        <f t="shared" si="2"/>
        <v>5.3360947529468607E-3</v>
      </c>
      <c r="H14" s="70">
        <f t="shared" si="3"/>
        <v>30.449219293435792</v>
      </c>
      <c r="I14" s="86">
        <f>IF(OR(COUNT(Calculations!BP15:BY15)&lt;3,COUNT(Calculations!BZ15:CI15)&lt;3),"N/A", IF(ISERROR(TTEST(Calculations!BP15:BY15,Calculations!BZ15:CI15,2,2)),"N/A",TTEST(Calculations!BP15:BY15,Calculations!BZ15:CI15,2,2)))</f>
        <v>1.1329304251440666E-5</v>
      </c>
      <c r="J14" s="70">
        <f t="shared" si="0"/>
        <v>30.449219293435792</v>
      </c>
      <c r="K14" s="85" t="str">
        <f>IF(AND('Test Sample Data'!N14&gt;=35,'Control Sample Data'!N14&gt;=35),"Type 3",IF(AND('Test Sample Data'!N14&gt;=30,'Control Sample Data'!N14&gt;=30, OR(I14&gt;=0.05, I14="N/A")),"Type 2",IF(OR(AND('Test Sample Data'!N14&gt;=30,'Control Sample Data'!N14&lt;=30), AND('Test Sample Data'!N14&lt;=30,'Control Sample Data'!N14&gt;=30)),"Type 1","OKAY")))</f>
        <v>Type 1</v>
      </c>
    </row>
    <row r="15" spans="1:11">
      <c r="A15" s="167"/>
      <c r="B15" s="84" t="str">
        <f>'Gene Table'!D15</f>
        <v>NM_002542</v>
      </c>
      <c r="C15" s="72" t="s">
        <v>1754</v>
      </c>
      <c r="D15" s="70">
        <f>Calculations!BN16</f>
        <v>3.4016666666666673</v>
      </c>
      <c r="E15" s="70">
        <f>Calculations!BO16</f>
        <v>7.2866666666666662</v>
      </c>
      <c r="F15" s="71">
        <f t="shared" si="1"/>
        <v>9.462290956946233E-2</v>
      </c>
      <c r="G15" s="71">
        <f t="shared" si="2"/>
        <v>6.4046406124239992E-3</v>
      </c>
      <c r="H15" s="70">
        <f t="shared" si="3"/>
        <v>14.77411697167031</v>
      </c>
      <c r="I15" s="86">
        <f>IF(OR(COUNT(Calculations!BP16:BY16)&lt;3,COUNT(Calculations!BZ16:CI16)&lt;3),"N/A", IF(ISERROR(TTEST(Calculations!BP16:BY16,Calculations!BZ16:CI16,2,2)),"N/A",TTEST(Calculations!BP16:BY16,Calculations!BZ16:CI16,2,2)))</f>
        <v>5.5316176848326318E-7</v>
      </c>
      <c r="J15" s="70">
        <f t="shared" si="0"/>
        <v>14.77411697167031</v>
      </c>
      <c r="K15" s="85" t="str">
        <f>IF(AND('Test Sample Data'!N15&gt;=35,'Control Sample Data'!N15&gt;=35),"Type 3",IF(AND('Test Sample Data'!N15&gt;=30,'Control Sample Data'!N15&gt;=30, OR(I15&gt;=0.05, I15="N/A")),"Type 2",IF(OR(AND('Test Sample Data'!N15&gt;=30,'Control Sample Data'!N15&lt;=30), AND('Test Sample Data'!N15&lt;=30,'Control Sample Data'!N15&gt;=30)),"Type 1","OKAY")))</f>
        <v>Type 1</v>
      </c>
    </row>
    <row r="16" spans="1:11">
      <c r="A16" s="167"/>
      <c r="B16" s="84" t="str">
        <f>'Gene Table'!D16</f>
        <v>NM_000376</v>
      </c>
      <c r="C16" s="72" t="s">
        <v>1755</v>
      </c>
      <c r="D16" s="70">
        <f>Calculations!BN17</f>
        <v>2.2150000000000012</v>
      </c>
      <c r="E16" s="70">
        <f>Calculations!BO17</f>
        <v>5.1733333333333329</v>
      </c>
      <c r="F16" s="71">
        <f t="shared" si="1"/>
        <v>0.21538653992800413</v>
      </c>
      <c r="G16" s="71">
        <f t="shared" si="2"/>
        <v>2.7712230911349715E-2</v>
      </c>
      <c r="H16" s="70">
        <f t="shared" si="3"/>
        <v>7.772255529228838</v>
      </c>
      <c r="I16" s="86">
        <f>IF(OR(COUNT(Calculations!BP17:BY17)&lt;3,COUNT(Calculations!BZ17:CI17)&lt;3),"N/A", IF(ISERROR(TTEST(Calculations!BP17:BY17,Calculations!BZ17:CI17,2,2)),"N/A",TTEST(Calculations!BP17:BY17,Calculations!BZ17:CI17,2,2)))</f>
        <v>8.8761721299275027E-10</v>
      </c>
      <c r="J16" s="70">
        <f t="shared" si="0"/>
        <v>7.772255529228838</v>
      </c>
      <c r="K16" s="85" t="str">
        <f>IF(AND('Test Sample Data'!N16&gt;=35,'Control Sample Data'!N16&gt;=35),"Type 3",IF(AND('Test Sample Data'!N16&gt;=30,'Control Sample Data'!N16&gt;=30, OR(I16&gt;=0.05, I16="N/A")),"Type 2",IF(OR(AND('Test Sample Data'!N16&gt;=30,'Control Sample Data'!N16&lt;=30), AND('Test Sample Data'!N16&lt;=30,'Control Sample Data'!N16&gt;=30)),"Type 1","OKAY")))</f>
        <v>OKAY</v>
      </c>
    </row>
    <row r="17" spans="1:11">
      <c r="A17" s="167"/>
      <c r="B17" s="84" t="str">
        <f>'Gene Table'!D17</f>
        <v>NM_000577</v>
      </c>
      <c r="C17" s="72" t="s">
        <v>1756</v>
      </c>
      <c r="D17" s="70">
        <f>Calculations!BN18</f>
        <v>5.0650000000000004</v>
      </c>
      <c r="E17" s="70">
        <f>Calculations!BO18</f>
        <v>6.0833333333333321</v>
      </c>
      <c r="F17" s="71">
        <f t="shared" si="1"/>
        <v>2.9873291174804445E-2</v>
      </c>
      <c r="G17" s="71">
        <f t="shared" si="2"/>
        <v>1.4748036135651475E-2</v>
      </c>
      <c r="H17" s="70">
        <f t="shared" si="3"/>
        <v>2.025577568432289</v>
      </c>
      <c r="I17" s="86">
        <f>IF(OR(COUNT(Calculations!BP18:BY18)&lt;3,COUNT(Calculations!BZ18:CI18)&lt;3),"N/A", IF(ISERROR(TTEST(Calculations!BP18:BY18,Calculations!BZ18:CI18,2,2)),"N/A",TTEST(Calculations!BP18:BY18,Calculations!BZ18:CI18,2,2)))</f>
        <v>3.8283822661195365E-3</v>
      </c>
      <c r="J17" s="70">
        <f t="shared" si="0"/>
        <v>2.025577568432289</v>
      </c>
      <c r="K17" s="85" t="str">
        <f>IF(AND('Test Sample Data'!N17&gt;=35,'Control Sample Data'!N17&gt;=35),"Type 3",IF(AND('Test Sample Data'!N17&gt;=30,'Control Sample Data'!N17&gt;=30, OR(I17&gt;=0.05, I17="N/A")),"Type 2",IF(OR(AND('Test Sample Data'!N17&gt;=30,'Control Sample Data'!N17&lt;=30), AND('Test Sample Data'!N17&lt;=30,'Control Sample Data'!N17&gt;=30)),"Type 1","OKAY")))</f>
        <v>Type 1</v>
      </c>
    </row>
    <row r="18" spans="1:11">
      <c r="A18" s="167"/>
      <c r="B18" s="84" t="str">
        <f>'Gene Table'!D18</f>
        <v>NM_000572</v>
      </c>
      <c r="C18" s="72" t="s">
        <v>1757</v>
      </c>
      <c r="D18" s="70">
        <f>Calculations!BN19</f>
        <v>4.0850000000000009</v>
      </c>
      <c r="E18" s="70">
        <f>Calculations!BO19</f>
        <v>4.1399999999999997</v>
      </c>
      <c r="F18" s="71">
        <f t="shared" si="1"/>
        <v>5.8924033494889942E-2</v>
      </c>
      <c r="G18" s="71">
        <f t="shared" si="2"/>
        <v>5.6719947207322575E-2</v>
      </c>
      <c r="H18" s="70">
        <f t="shared" si="3"/>
        <v>1.0388591032976635</v>
      </c>
      <c r="I18" s="86">
        <f>IF(OR(COUNT(Calculations!BP19:BY19)&lt;3,COUNT(Calculations!BZ19:CI19)&lt;3),"N/A", IF(ISERROR(TTEST(Calculations!BP19:BY19,Calculations!BZ19:CI19,2,2)),"N/A",TTEST(Calculations!BP19:BY19,Calculations!BZ19:CI19,2,2)))</f>
        <v>0.70349172090119061</v>
      </c>
      <c r="J18" s="70">
        <f t="shared" si="0"/>
        <v>1.0388591032976635</v>
      </c>
      <c r="K18" s="85" t="str">
        <f>IF(AND('Test Sample Data'!N18&gt;=35,'Control Sample Data'!N18&gt;=35),"Type 3",IF(AND('Test Sample Data'!N18&gt;=30,'Control Sample Data'!N18&gt;=30, OR(I18&gt;=0.05, I18="N/A")),"Type 2",IF(OR(AND('Test Sample Data'!N18&gt;=30,'Control Sample Data'!N18&lt;=30), AND('Test Sample Data'!N18&lt;=30,'Control Sample Data'!N18&gt;=30)),"Type 1","OKAY")))</f>
        <v>OKAY</v>
      </c>
    </row>
    <row r="19" spans="1:11">
      <c r="A19" s="167"/>
      <c r="B19" s="84" t="str">
        <f>'Gene Table'!D19</f>
        <v>NM_000015</v>
      </c>
      <c r="C19" s="72" t="s">
        <v>1758</v>
      </c>
      <c r="D19" s="70">
        <f>Calculations!BN20</f>
        <v>9.9516666666666662</v>
      </c>
      <c r="E19" s="70">
        <f>Calculations!BO20</f>
        <v>9.7700000000000014</v>
      </c>
      <c r="F19" s="71">
        <f t="shared" si="1"/>
        <v>1.0098336225243467E-3</v>
      </c>
      <c r="G19" s="71">
        <f t="shared" si="2"/>
        <v>1.1453466301092556E-3</v>
      </c>
      <c r="H19" s="70">
        <f t="shared" si="3"/>
        <v>0.88168384659936339</v>
      </c>
      <c r="I19" s="86">
        <f>IF(OR(COUNT(Calculations!BP20:BY20)&lt;3,COUNT(Calculations!BZ20:CI20)&lt;3),"N/A", IF(ISERROR(TTEST(Calculations!BP20:BY20,Calculations!BZ20:CI20,2,2)),"N/A",TTEST(Calculations!BP20:BY20,Calculations!BZ20:CI20,2,2)))</f>
        <v>0.35834856127939019</v>
      </c>
      <c r="J19" s="70">
        <f t="shared" si="0"/>
        <v>-1.1341934003406999</v>
      </c>
      <c r="K19" s="85" t="str">
        <f>IF(AND('Test Sample Data'!N19&gt;=35,'Control Sample Data'!N19&gt;=35),"Type 3",IF(AND('Test Sample Data'!N19&gt;=30,'Control Sample Data'!N19&gt;=30, OR(I19&gt;=0.05, I19="N/A")),"Type 2",IF(OR(AND('Test Sample Data'!N19&gt;=30,'Control Sample Data'!N19&lt;=30), AND('Test Sample Data'!N19&lt;=30,'Control Sample Data'!N19&gt;=30)),"Type 1","OKAY")))</f>
        <v>Type 2</v>
      </c>
    </row>
    <row r="20" spans="1:11">
      <c r="A20" s="167"/>
      <c r="B20" s="84" t="str">
        <f>'Gene Table'!D20</f>
        <v>NM_005432</v>
      </c>
      <c r="C20" s="72" t="s">
        <v>1759</v>
      </c>
      <c r="D20" s="70">
        <f>Calculations!BN21</f>
        <v>0.9383333333333338</v>
      </c>
      <c r="E20" s="70">
        <f>Calculations!BO21</f>
        <v>2.0466666666666655</v>
      </c>
      <c r="F20" s="71">
        <f t="shared" si="1"/>
        <v>0.52183538020687414</v>
      </c>
      <c r="G20" s="71">
        <f t="shared" si="2"/>
        <v>0.24204267399572099</v>
      </c>
      <c r="H20" s="70">
        <f t="shared" si="3"/>
        <v>2.1559643660857075</v>
      </c>
      <c r="I20" s="86">
        <f>IF(OR(COUNT(Calculations!BP21:BY21)&lt;3,COUNT(Calculations!BZ21:CI21)&lt;3),"N/A", IF(ISERROR(TTEST(Calculations!BP21:BY21,Calculations!BZ21:CI21,2,2)),"N/A",TTEST(Calculations!BP21:BY21,Calculations!BZ21:CI21,2,2)))</f>
        <v>5.576421711651585E-5</v>
      </c>
      <c r="J20" s="70">
        <f t="shared" si="0"/>
        <v>2.1559643660857075</v>
      </c>
      <c r="K20" s="85" t="str">
        <f>IF(AND('Test Sample Data'!N20&gt;=35,'Control Sample Data'!N20&gt;=35),"Type 3",IF(AND('Test Sample Data'!N20&gt;=30,'Control Sample Data'!N20&gt;=30, OR(I20&gt;=0.05, I20="N/A")),"Type 2",IF(OR(AND('Test Sample Data'!N20&gt;=30,'Control Sample Data'!N20&lt;=30), AND('Test Sample Data'!N20&lt;=30,'Control Sample Data'!N20&gt;=30)),"Type 1","OKAY")))</f>
        <v>OKAY</v>
      </c>
    </row>
    <row r="21" spans="1:11">
      <c r="A21" s="167"/>
      <c r="B21" s="84" t="str">
        <f>'Gene Table'!D21</f>
        <v>NM_000251</v>
      </c>
      <c r="C21" s="72" t="s">
        <v>1760</v>
      </c>
      <c r="D21" s="70">
        <f>Calculations!BN22</f>
        <v>3.7650000000000006</v>
      </c>
      <c r="E21" s="70">
        <f>Calculations!BO22</f>
        <v>6.049999999999998</v>
      </c>
      <c r="F21" s="71">
        <f t="shared" si="1"/>
        <v>7.3556671076172933E-2</v>
      </c>
      <c r="G21" s="71">
        <f t="shared" si="2"/>
        <v>1.5092755139450737E-2</v>
      </c>
      <c r="H21" s="70">
        <f t="shared" si="3"/>
        <v>4.8736410547007551</v>
      </c>
      <c r="I21" s="86">
        <f>IF(OR(COUNT(Calculations!BP22:BY22)&lt;3,COUNT(Calculations!BZ22:CI22)&lt;3),"N/A", IF(ISERROR(TTEST(Calculations!BP22:BY22,Calculations!BZ22:CI22,2,2)),"N/A",TTEST(Calculations!BP22:BY22,Calculations!BZ22:CI22,2,2)))</f>
        <v>2.5338260863154688E-4</v>
      </c>
      <c r="J21" s="70">
        <f t="shared" si="0"/>
        <v>4.8736410547007551</v>
      </c>
      <c r="K21" s="85" t="str">
        <f>IF(AND('Test Sample Data'!N21&gt;=35,'Control Sample Data'!N21&gt;=35),"Type 3",IF(AND('Test Sample Data'!N21&gt;=30,'Control Sample Data'!N21&gt;=30, OR(I21&gt;=0.05, I21="N/A")),"Type 2",IF(OR(AND('Test Sample Data'!N21&gt;=30,'Control Sample Data'!N21&lt;=30), AND('Test Sample Data'!N21&lt;=30,'Control Sample Data'!N21&gt;=30)),"Type 1","OKAY")))</f>
        <v>Type 1</v>
      </c>
    </row>
    <row r="22" spans="1:11">
      <c r="A22" s="167"/>
      <c r="B22" s="84" t="str">
        <f>'Gene Table'!D22</f>
        <v>NM_000249</v>
      </c>
      <c r="C22" s="72" t="s">
        <v>1761</v>
      </c>
      <c r="D22" s="70">
        <f>Calculations!BN23</f>
        <v>5.3116666666666674</v>
      </c>
      <c r="E22" s="70">
        <f>Calculations!BO23</f>
        <v>1.3199999999999992</v>
      </c>
      <c r="F22" s="71">
        <f t="shared" si="1"/>
        <v>2.5178450880679101E-2</v>
      </c>
      <c r="G22" s="71">
        <f t="shared" si="2"/>
        <v>0.40053493879481128</v>
      </c>
      <c r="H22" s="70">
        <f t="shared" si="3"/>
        <v>6.2862058816740798E-2</v>
      </c>
      <c r="I22" s="86">
        <f>IF(OR(COUNT(Calculations!BP23:BY23)&lt;3,COUNT(Calculations!BZ23:CI23)&lt;3),"N/A", IF(ISERROR(TTEST(Calculations!BP23:BY23,Calculations!BZ23:CI23,2,2)),"N/A",TTEST(Calculations!BP23:BY23,Calculations!BZ23:CI23,2,2)))</f>
        <v>5.2091888939826463E-2</v>
      </c>
      <c r="J22" s="70">
        <f t="shared" si="0"/>
        <v>-15.907846781080767</v>
      </c>
      <c r="K22" s="85" t="str">
        <f>IF(AND('Test Sample Data'!N22&gt;=35,'Control Sample Data'!N22&gt;=35),"Type 3",IF(AND('Test Sample Data'!N22&gt;=30,'Control Sample Data'!N22&gt;=30, OR(I22&gt;=0.05, I22="N/A")),"Type 2",IF(OR(AND('Test Sample Data'!N22&gt;=30,'Control Sample Data'!N22&lt;=30), AND('Test Sample Data'!N22&lt;=30,'Control Sample Data'!N22&gt;=30)),"Type 1","OKAY")))</f>
        <v>OKAY</v>
      </c>
    </row>
    <row r="23" spans="1:11">
      <c r="A23" s="167"/>
      <c r="B23" s="84" t="str">
        <f>'Gene Table'!D23</f>
        <v>NM_000584</v>
      </c>
      <c r="C23" s="72" t="s">
        <v>1762</v>
      </c>
      <c r="D23" s="70">
        <f>Calculations!BN24</f>
        <v>3.4450000000000003</v>
      </c>
      <c r="E23" s="70">
        <f>Calculations!BO24</f>
        <v>5.6766666666666667</v>
      </c>
      <c r="F23" s="71">
        <f t="shared" si="1"/>
        <v>9.1823039579894294E-2</v>
      </c>
      <c r="G23" s="71">
        <f t="shared" si="2"/>
        <v>1.9550283429589848E-2</v>
      </c>
      <c r="H23" s="70">
        <f t="shared" si="3"/>
        <v>4.6967625769004355</v>
      </c>
      <c r="I23" s="86">
        <f>IF(OR(COUNT(Calculations!BP24:BY24)&lt;3,COUNT(Calculations!BZ24:CI24)&lt;3),"N/A", IF(ISERROR(TTEST(Calculations!BP24:BY24,Calculations!BZ24:CI24,2,2)),"N/A",TTEST(Calculations!BP24:BY24,Calculations!BZ24:CI24,2,2)))</f>
        <v>6.6731107833202034E-6</v>
      </c>
      <c r="J23" s="70">
        <f t="shared" si="0"/>
        <v>4.6967625769004355</v>
      </c>
      <c r="K23" s="85" t="str">
        <f>IF(AND('Test Sample Data'!N23&gt;=35,'Control Sample Data'!N23&gt;=35),"Type 3",IF(AND('Test Sample Data'!N23&gt;=30,'Control Sample Data'!N23&gt;=30, OR(I23&gt;=0.05, I23="N/A")),"Type 2",IF(OR(AND('Test Sample Data'!N23&gt;=30,'Control Sample Data'!N23&lt;=30), AND('Test Sample Data'!N23&lt;=30,'Control Sample Data'!N23&gt;=30)),"Type 1","OKAY")))</f>
        <v>Type 1</v>
      </c>
    </row>
    <row r="24" spans="1:11">
      <c r="A24" s="167"/>
      <c r="B24" s="84" t="str">
        <f>'Gene Table'!D24</f>
        <v>NM_000594</v>
      </c>
      <c r="C24" s="72" t="s">
        <v>1763</v>
      </c>
      <c r="D24" s="70">
        <f>Calculations!BN25</f>
        <v>7.9183333333333339</v>
      </c>
      <c r="E24" s="70">
        <f>Calculations!BO25</f>
        <v>9.42</v>
      </c>
      <c r="F24" s="71">
        <f t="shared" si="1"/>
        <v>4.1337494582077668E-3</v>
      </c>
      <c r="G24" s="71">
        <f t="shared" si="2"/>
        <v>1.4598137193700576E-3</v>
      </c>
      <c r="H24" s="70">
        <f t="shared" si="3"/>
        <v>2.8316965400157854</v>
      </c>
      <c r="I24" s="86">
        <f>IF(OR(COUNT(Calculations!BP25:BY25)&lt;3,COUNT(Calculations!BZ25:CI25)&lt;3),"N/A", IF(ISERROR(TTEST(Calculations!BP25:BY25,Calculations!BZ25:CI25,2,2)),"N/A",TTEST(Calculations!BP25:BY25,Calculations!BZ25:CI25,2,2)))</f>
        <v>1.6407238467822209E-2</v>
      </c>
      <c r="J24" s="70">
        <f t="shared" si="0"/>
        <v>2.8316965400157854</v>
      </c>
      <c r="K24" s="85" t="str">
        <f>IF(AND('Test Sample Data'!N24&gt;=35,'Control Sample Data'!N24&gt;=35),"Type 3",IF(AND('Test Sample Data'!N24&gt;=30,'Control Sample Data'!N24&gt;=30, OR(I24&gt;=0.05, I24="N/A")),"Type 2",IF(OR(AND('Test Sample Data'!N24&gt;=30,'Control Sample Data'!N24&lt;=30), AND('Test Sample Data'!N24&lt;=30,'Control Sample Data'!N24&gt;=30)),"Type 1","OKAY")))</f>
        <v>OKAY</v>
      </c>
    </row>
    <row r="25" spans="1:11">
      <c r="A25" s="167"/>
      <c r="B25" s="84" t="str">
        <f>'Gene Table'!D25</f>
        <v>NM_000660</v>
      </c>
      <c r="C25" s="72" t="s">
        <v>1764</v>
      </c>
      <c r="D25" s="70">
        <f>Calculations!BN26</f>
        <v>0.99833333333333485</v>
      </c>
      <c r="E25" s="70">
        <f>Calculations!BO26</f>
        <v>2.8599999999999994</v>
      </c>
      <c r="F25" s="71">
        <f t="shared" si="1"/>
        <v>0.50057795642691127</v>
      </c>
      <c r="G25" s="71">
        <f t="shared" si="2"/>
        <v>0.13773813948457639</v>
      </c>
      <c r="H25" s="70">
        <f t="shared" si="3"/>
        <v>3.6342726734955271</v>
      </c>
      <c r="I25" s="86">
        <f>IF(OR(COUNT(Calculations!BP26:BY26)&lt;3,COUNT(Calculations!BZ26:CI26)&lt;3),"N/A", IF(ISERROR(TTEST(Calculations!BP26:BY26,Calculations!BZ26:CI26,2,2)),"N/A",TTEST(Calculations!BP26:BY26,Calculations!BZ26:CI26,2,2)))</f>
        <v>4.0032819331933207E-6</v>
      </c>
      <c r="J25" s="70">
        <f t="shared" si="0"/>
        <v>3.6342726734955271</v>
      </c>
      <c r="K25" s="85" t="str">
        <f>IF(AND('Test Sample Data'!N25&gt;=35,'Control Sample Data'!N25&gt;=35),"Type 3",IF(AND('Test Sample Data'!N25&gt;=30,'Control Sample Data'!N25&gt;=30, OR(I25&gt;=0.05, I25="N/A")),"Type 2",IF(OR(AND('Test Sample Data'!N25&gt;=30,'Control Sample Data'!N25&lt;=30), AND('Test Sample Data'!N25&lt;=30,'Control Sample Data'!N25&gt;=30)),"Type 1","OKAY")))</f>
        <v>OKAY</v>
      </c>
    </row>
    <row r="26" spans="1:11">
      <c r="A26" s="167"/>
      <c r="B26" s="84" t="str">
        <f>'Gene Table'!D26</f>
        <v>NM_000059</v>
      </c>
      <c r="C26" s="72" t="s">
        <v>1765</v>
      </c>
      <c r="D26" s="70">
        <f>Calculations!BN27</f>
        <v>3.5516666666666672</v>
      </c>
      <c r="E26" s="70">
        <f>Calculations!BO27</f>
        <v>4.9466666666666663</v>
      </c>
      <c r="F26" s="71">
        <f t="shared" si="1"/>
        <v>8.5278941023060675E-2</v>
      </c>
      <c r="G26" s="71">
        <f t="shared" si="2"/>
        <v>3.2426864348742111E-2</v>
      </c>
      <c r="H26" s="70">
        <f t="shared" si="3"/>
        <v>2.6298855204101406</v>
      </c>
      <c r="I26" s="86">
        <f>IF(OR(COUNT(Calculations!BP27:BY27)&lt;3,COUNT(Calculations!BZ27:CI27)&lt;3),"N/A", IF(ISERROR(TTEST(Calculations!BP27:BY27,Calculations!BZ27:CI27,2,2)),"N/A",TTEST(Calculations!BP27:BY27,Calculations!BZ27:CI27,2,2)))</f>
        <v>1.1393066512698641E-4</v>
      </c>
      <c r="J26" s="70">
        <f t="shared" si="0"/>
        <v>2.6298855204101406</v>
      </c>
      <c r="K26" s="85" t="str">
        <f>IF(AND('Test Sample Data'!N26&gt;=35,'Control Sample Data'!N26&gt;=35),"Type 3",IF(AND('Test Sample Data'!N26&gt;=30,'Control Sample Data'!N26&gt;=30, OR(I26&gt;=0.05, I26="N/A")),"Type 2",IF(OR(AND('Test Sample Data'!N26&gt;=30,'Control Sample Data'!N26&lt;=30), AND('Test Sample Data'!N26&lt;=30,'Control Sample Data'!N26&gt;=30)),"Type 1","OKAY")))</f>
        <v>OKAY</v>
      </c>
    </row>
    <row r="27" spans="1:11">
      <c r="A27" s="167"/>
      <c r="B27" s="84" t="str">
        <f>'Gene Table'!D27</f>
        <v>NM_005037</v>
      </c>
      <c r="C27" s="72" t="s">
        <v>1766</v>
      </c>
      <c r="D27" s="70">
        <f>Calculations!BN28</f>
        <v>10.608333333333336</v>
      </c>
      <c r="E27" s="70">
        <f>Calculations!BO28</f>
        <v>10.199999999999998</v>
      </c>
      <c r="F27" s="71">
        <f t="shared" si="1"/>
        <v>6.4058012911984716E-4</v>
      </c>
      <c r="G27" s="71">
        <f t="shared" si="2"/>
        <v>8.5014703446887284E-4</v>
      </c>
      <c r="H27" s="70">
        <f t="shared" si="3"/>
        <v>0.75349334073728547</v>
      </c>
      <c r="I27" s="86">
        <f>IF(OR(COUNT(Calculations!BP28:BY28)&lt;3,COUNT(Calculations!BZ28:CI28)&lt;3),"N/A", IF(ISERROR(TTEST(Calculations!BP28:BY28,Calculations!BZ28:CI28,2,2)),"N/A",TTEST(Calculations!BP28:BY28,Calculations!BZ28:CI28,2,2)))</f>
        <v>0.70498864426578467</v>
      </c>
      <c r="J27" s="70">
        <f t="shared" si="0"/>
        <v>-1.3271517423385724</v>
      </c>
      <c r="K27" s="85" t="str">
        <f>IF(AND('Test Sample Data'!N27&gt;=35,'Control Sample Data'!N27&gt;=35),"Type 3",IF(AND('Test Sample Data'!N27&gt;=30,'Control Sample Data'!N27&gt;=30, OR(I27&gt;=0.05, I27="N/A")),"Type 2",IF(OR(AND('Test Sample Data'!N27&gt;=30,'Control Sample Data'!N27&lt;=30), AND('Test Sample Data'!N27&lt;=30,'Control Sample Data'!N27&gt;=30)),"Type 1","OKAY")))</f>
        <v>Type 2</v>
      </c>
    </row>
    <row r="28" spans="1:11" ht="15.75" customHeight="1">
      <c r="A28" s="167"/>
      <c r="B28" s="84" t="str">
        <f>'Gene Table'!D28</f>
        <v>NM_006218</v>
      </c>
      <c r="C28" s="72" t="s">
        <v>1767</v>
      </c>
      <c r="D28" s="70">
        <f>Calculations!BN29</f>
        <v>1.4783333333333342</v>
      </c>
      <c r="E28" s="70">
        <f>Calculations!BO29</f>
        <v>0.17666666666666586</v>
      </c>
      <c r="F28" s="71">
        <f t="shared" si="1"/>
        <v>0.35890319382970393</v>
      </c>
      <c r="G28" s="71">
        <f t="shared" si="2"/>
        <v>0.88474483117964664</v>
      </c>
      <c r="H28" s="70">
        <f t="shared" si="3"/>
        <v>0.40565729369808429</v>
      </c>
      <c r="I28" s="86">
        <f>IF(OR(COUNT(Calculations!BP29:BY29)&lt;3,COUNT(Calculations!BZ29:CI29)&lt;3),"N/A", IF(ISERROR(TTEST(Calculations!BP29:BY29,Calculations!BZ29:CI29,2,2)),"N/A",TTEST(Calculations!BP29:BY29,Calculations!BZ29:CI29,2,2)))</f>
        <v>3.6770258059320429E-4</v>
      </c>
      <c r="J28" s="70">
        <f t="shared" si="0"/>
        <v>-2.4651350179944331</v>
      </c>
      <c r="K28" s="85" t="str">
        <f>IF(AND('Test Sample Data'!N28&gt;=35,'Control Sample Data'!N28&gt;=35),"Type 3",IF(AND('Test Sample Data'!N28&gt;=30,'Control Sample Data'!N28&gt;=30, OR(I28&gt;=0.05, I28="N/A")),"Type 2",IF(OR(AND('Test Sample Data'!N28&gt;=30,'Control Sample Data'!N28&lt;=30), AND('Test Sample Data'!N28&lt;=30,'Control Sample Data'!N28&gt;=30)),"Type 1","OKAY")))</f>
        <v>OKAY</v>
      </c>
    </row>
    <row r="29" spans="1:11">
      <c r="A29" s="167"/>
      <c r="B29" s="84" t="str">
        <f>'Gene Table'!D29</f>
        <v>NM_000254</v>
      </c>
      <c r="C29" s="72" t="s">
        <v>1768</v>
      </c>
      <c r="D29" s="70">
        <f>Calculations!BN30</f>
        <v>4.8650000000000011</v>
      </c>
      <c r="E29" s="70">
        <f>Calculations!BO30</f>
        <v>8.2733333333333334</v>
      </c>
      <c r="F29" s="71">
        <f t="shared" si="1"/>
        <v>3.4315400430845279E-2</v>
      </c>
      <c r="G29" s="71">
        <f t="shared" si="2"/>
        <v>3.232053213671926E-3</v>
      </c>
      <c r="H29" s="70">
        <f t="shared" si="3"/>
        <v>10.617213938708533</v>
      </c>
      <c r="I29" s="86">
        <f>IF(OR(COUNT(Calculations!BP30:BY30)&lt;3,COUNT(Calculations!BZ30:CI30)&lt;3),"N/A", IF(ISERROR(TTEST(Calculations!BP30:BY30,Calculations!BZ30:CI30,2,2)),"N/A",TTEST(Calculations!BP30:BY30,Calculations!BZ30:CI30,2,2)))</f>
        <v>9.4724409841187278E-8</v>
      </c>
      <c r="J29" s="70">
        <f t="shared" si="0"/>
        <v>10.617213938708533</v>
      </c>
      <c r="K29" s="85" t="str">
        <f>IF(AND('Test Sample Data'!N29&gt;=35,'Control Sample Data'!N29&gt;=35),"Type 3",IF(AND('Test Sample Data'!N29&gt;=30,'Control Sample Data'!N29&gt;=30, OR(I29&gt;=0.05, I29="N/A")),"Type 2",IF(OR(AND('Test Sample Data'!N29&gt;=30,'Control Sample Data'!N29&lt;=30), AND('Test Sample Data'!N29&lt;=30,'Control Sample Data'!N29&gt;=30)),"Type 1","OKAY")))</f>
        <v>Type 1</v>
      </c>
    </row>
    <row r="30" spans="1:11">
      <c r="A30" s="167"/>
      <c r="B30" s="84" t="str">
        <f>'Gene Table'!D30</f>
        <v>NM_000600</v>
      </c>
      <c r="C30" s="72" t="s">
        <v>1769</v>
      </c>
      <c r="D30" s="70">
        <f>Calculations!BN31</f>
        <v>2.6383333333333341</v>
      </c>
      <c r="E30" s="70">
        <f>Calculations!BO31</f>
        <v>3.6666666666666665</v>
      </c>
      <c r="F30" s="71">
        <f t="shared" si="1"/>
        <v>0.16061367825685333</v>
      </c>
      <c r="G30" s="71">
        <f t="shared" si="2"/>
        <v>7.8745065618429588E-2</v>
      </c>
      <c r="H30" s="70">
        <f t="shared" si="3"/>
        <v>2.0396665746032867</v>
      </c>
      <c r="I30" s="86">
        <f>IF(OR(COUNT(Calculations!BP31:BY31)&lt;3,COUNT(Calculations!BZ31:CI31)&lt;3),"N/A", IF(ISERROR(TTEST(Calculations!BP31:BY31,Calculations!BZ31:CI31,2,2)),"N/A",TTEST(Calculations!BP31:BY31,Calculations!BZ31:CI31,2,2)))</f>
        <v>8.9671533742221443E-5</v>
      </c>
      <c r="J30" s="70">
        <f t="shared" si="0"/>
        <v>2.0396665746032867</v>
      </c>
      <c r="K30" s="85" t="str">
        <f>IF(AND('Test Sample Data'!N30&gt;=35,'Control Sample Data'!N30&gt;=35),"Type 3",IF(AND('Test Sample Data'!N30&gt;=30,'Control Sample Data'!N30&gt;=30, OR(I30&gt;=0.05, I30="N/A")),"Type 2",IF(OR(AND('Test Sample Data'!N30&gt;=30,'Control Sample Data'!N30&lt;=30), AND('Test Sample Data'!N30&lt;=30,'Control Sample Data'!N30&gt;=30)),"Type 1","OKAY")))</f>
        <v>OKAY</v>
      </c>
    </row>
    <row r="31" spans="1:11">
      <c r="A31" s="167"/>
      <c r="B31" s="84" t="str">
        <f>'Gene Table'!D31</f>
        <v>NM_000618</v>
      </c>
      <c r="C31" s="72" t="s">
        <v>1770</v>
      </c>
      <c r="D31" s="70">
        <f>Calculations!BN32</f>
        <v>10.828333333333333</v>
      </c>
      <c r="E31" s="70">
        <f>Calculations!BO32</f>
        <v>10.67</v>
      </c>
      <c r="F31" s="71">
        <f t="shared" si="1"/>
        <v>5.4997995813113544E-4</v>
      </c>
      <c r="G31" s="71">
        <f t="shared" si="2"/>
        <v>6.137760617782364E-4</v>
      </c>
      <c r="H31" s="70">
        <f t="shared" si="3"/>
        <v>0.89605964191195331</v>
      </c>
      <c r="I31" s="86">
        <f>IF(OR(COUNT(Calculations!BP32:BY32)&lt;3,COUNT(Calculations!BZ32:CI32)&lt;3),"N/A", IF(ISERROR(TTEST(Calculations!BP32:BY32,Calculations!BZ32:CI32,2,2)),"N/A",TTEST(Calculations!BP32:BY32,Calculations!BZ32:CI32,2,2)))</f>
        <v>0.77883161162290027</v>
      </c>
      <c r="J31" s="70">
        <f t="shared" si="0"/>
        <v>-1.1159971426302222</v>
      </c>
      <c r="K31" s="85" t="str">
        <f>IF(AND('Test Sample Data'!N31&gt;=35,'Control Sample Data'!N31&gt;=35),"Type 3",IF(AND('Test Sample Data'!N31&gt;=30,'Control Sample Data'!N31&gt;=30, OR(I31&gt;=0.05, I31="N/A")),"Type 2",IF(OR(AND('Test Sample Data'!N31&gt;=30,'Control Sample Data'!N31&lt;=30), AND('Test Sample Data'!N31&lt;=30,'Control Sample Data'!N31&gt;=30)),"Type 1","OKAY")))</f>
        <v>Type 2</v>
      </c>
    </row>
    <row r="32" spans="1:11">
      <c r="A32" s="167"/>
      <c r="B32" s="84" t="str">
        <f>'Gene Table'!D32</f>
        <v>NM_202001</v>
      </c>
      <c r="C32" s="72" t="s">
        <v>1771</v>
      </c>
      <c r="D32" s="70">
        <f>Calculations!BN33</f>
        <v>10.725</v>
      </c>
      <c r="E32" s="70">
        <f>Calculations!BO33</f>
        <v>10.67</v>
      </c>
      <c r="F32" s="71">
        <f t="shared" si="1"/>
        <v>5.9081742637660806E-4</v>
      </c>
      <c r="G32" s="71">
        <f t="shared" si="2"/>
        <v>6.137760617782364E-4</v>
      </c>
      <c r="H32" s="70">
        <f t="shared" si="3"/>
        <v>0.96259444310175213</v>
      </c>
      <c r="I32" s="86">
        <f>IF(OR(COUNT(Calculations!BP33:BY33)&lt;3,COUNT(Calculations!BZ33:CI33)&lt;3),"N/A", IF(ISERROR(TTEST(Calculations!BP33:BY33,Calculations!BZ33:CI33,2,2)),"N/A",TTEST(Calculations!BP33:BY33,Calculations!BZ33:CI33,2,2)))</f>
        <v>0.96727073844497502</v>
      </c>
      <c r="J32" s="70">
        <f t="shared" si="0"/>
        <v>-1.0388591032976635</v>
      </c>
      <c r="K32" s="85" t="str">
        <f>IF(AND('Test Sample Data'!N32&gt;=35,'Control Sample Data'!N32&gt;=35),"Type 3",IF(AND('Test Sample Data'!N32&gt;=30,'Control Sample Data'!N32&gt;=30, OR(I32&gt;=0.05, I32="N/A")),"Type 2",IF(OR(AND('Test Sample Data'!N32&gt;=30,'Control Sample Data'!N32&lt;=30), AND('Test Sample Data'!N32&lt;=30,'Control Sample Data'!N32&gt;=30)),"Type 1","OKAY")))</f>
        <v>Type 2</v>
      </c>
    </row>
    <row r="33" spans="1:11">
      <c r="A33" s="167"/>
      <c r="B33" s="84" t="str">
        <f>'Gene Table'!D33</f>
        <v>NM_000903</v>
      </c>
      <c r="C33" s="72" t="s">
        <v>1773</v>
      </c>
      <c r="D33" s="70">
        <f>Calculations!BN34</f>
        <v>5.7983333333333347</v>
      </c>
      <c r="E33" s="70">
        <f>Calculations!BO34</f>
        <v>3.8166666666666664</v>
      </c>
      <c r="F33" s="71">
        <f t="shared" si="1"/>
        <v>1.7969158596730334E-2</v>
      </c>
      <c r="G33" s="71">
        <f t="shared" si="2"/>
        <v>7.0969026816929848E-2</v>
      </c>
      <c r="H33" s="70">
        <f t="shared" si="3"/>
        <v>0.25319719605403612</v>
      </c>
      <c r="I33" s="86">
        <f>IF(OR(COUNT(Calculations!BP34:BY34)&lt;3,COUNT(Calculations!BZ34:CI34)&lt;3),"N/A", IF(ISERROR(TTEST(Calculations!BP34:BY34,Calculations!BZ34:CI34,2,2)),"N/A",TTEST(Calculations!BP34:BY34,Calculations!BZ34:CI34,2,2)))</f>
        <v>1.109551345940925E-5</v>
      </c>
      <c r="J33" s="70">
        <f t="shared" si="0"/>
        <v>-3.9494908142133802</v>
      </c>
      <c r="K33" s="85" t="str">
        <f>IF(AND('Test Sample Data'!N33&gt;=35,'Control Sample Data'!N33&gt;=35),"Type 3",IF(AND('Test Sample Data'!N33&gt;=30,'Control Sample Data'!N33&gt;=30, OR(I33&gt;=0.05, I33="N/A")),"Type 2",IF(OR(AND('Test Sample Data'!N33&gt;=30,'Control Sample Data'!N33&lt;=30), AND('Test Sample Data'!N33&lt;=30,'Control Sample Data'!N33&gt;=30)),"Type 1","OKAY")))</f>
        <v>OKAY</v>
      </c>
    </row>
    <row r="34" spans="1:11">
      <c r="A34" s="167"/>
      <c r="B34" s="84" t="str">
        <f>'Gene Table'!D34</f>
        <v>NM_004628</v>
      </c>
      <c r="C34" s="72" t="s">
        <v>1774</v>
      </c>
      <c r="D34" s="70">
        <f>Calculations!BN35</f>
        <v>0.56833333333333513</v>
      </c>
      <c r="E34" s="70">
        <f>Calculations!BO35</f>
        <v>3.259999999999998</v>
      </c>
      <c r="F34" s="71">
        <f t="shared" si="1"/>
        <v>0.67439543073714525</v>
      </c>
      <c r="G34" s="71">
        <f t="shared" si="2"/>
        <v>0.10438598992854635</v>
      </c>
      <c r="H34" s="70">
        <f t="shared" si="3"/>
        <v>6.4605933344003175</v>
      </c>
      <c r="I34" s="86">
        <f>IF(OR(COUNT(Calculations!BP35:BY35)&lt;3,COUNT(Calculations!BZ35:CI35)&lt;3),"N/A", IF(ISERROR(TTEST(Calculations!BP35:BY35,Calculations!BZ35:CI35,2,2)),"N/A",TTEST(Calculations!BP35:BY35,Calculations!BZ35:CI35,2,2)))</f>
        <v>8.0589379539448985E-7</v>
      </c>
      <c r="J34" s="70">
        <f t="shared" si="0"/>
        <v>6.4605933344003175</v>
      </c>
      <c r="K34" s="85" t="str">
        <f>IF(AND('Test Sample Data'!N34&gt;=35,'Control Sample Data'!N34&gt;=35),"Type 3",IF(AND('Test Sample Data'!N34&gt;=30,'Control Sample Data'!N34&gt;=30, OR(I34&gt;=0.05, I34="N/A")),"Type 2",IF(OR(AND('Test Sample Data'!N34&gt;=30,'Control Sample Data'!N34&lt;=30), AND('Test Sample Data'!N34&lt;=30,'Control Sample Data'!N34&gt;=30)),"Type 1","OKAY")))</f>
        <v>OKAY</v>
      </c>
    </row>
    <row r="35" spans="1:11">
      <c r="A35" s="167"/>
      <c r="B35" s="84" t="str">
        <f>'Gene Table'!D35</f>
        <v>NM_001025366</v>
      </c>
      <c r="C35" s="72" t="s">
        <v>1775</v>
      </c>
      <c r="D35" s="70">
        <f>Calculations!BN36</f>
        <v>1.1350000000000005</v>
      </c>
      <c r="E35" s="70">
        <f>Calculations!BO36</f>
        <v>2.7866666666666666</v>
      </c>
      <c r="F35" s="71">
        <f t="shared" si="1"/>
        <v>0.45533491679598914</v>
      </c>
      <c r="G35" s="71">
        <f t="shared" si="2"/>
        <v>0.14492047385944867</v>
      </c>
      <c r="H35" s="70">
        <f t="shared" si="3"/>
        <v>3.14196403496166</v>
      </c>
      <c r="I35" s="86">
        <f>IF(OR(COUNT(Calculations!BP36:BY36)&lt;3,COUNT(Calculations!BZ36:CI36)&lt;3),"N/A", IF(ISERROR(TTEST(Calculations!BP36:BY36,Calculations!BZ36:CI36,2,2)),"N/A",TTEST(Calculations!BP36:BY36,Calculations!BZ36:CI36,2,2)))</f>
        <v>1.435353964141795E-4</v>
      </c>
      <c r="J35" s="70">
        <f t="shared" si="0"/>
        <v>3.14196403496166</v>
      </c>
      <c r="K35" s="85" t="str">
        <f>IF(AND('Test Sample Data'!N35&gt;=35,'Control Sample Data'!N35&gt;=35),"Type 3",IF(AND('Test Sample Data'!N35&gt;=30,'Control Sample Data'!N35&gt;=30, OR(I35&gt;=0.05, I35="N/A")),"Type 2",IF(OR(AND('Test Sample Data'!N35&gt;=30,'Control Sample Data'!N35&lt;=30), AND('Test Sample Data'!N35&lt;=30,'Control Sample Data'!N35&gt;=30)),"Type 1","OKAY")))</f>
        <v>OKAY</v>
      </c>
    </row>
    <row r="36" spans="1:11">
      <c r="A36" s="167"/>
      <c r="B36" s="84" t="str">
        <f>'Gene Table'!D36</f>
        <v>NM_002769</v>
      </c>
      <c r="C36" s="72" t="s">
        <v>1776</v>
      </c>
      <c r="D36" s="70">
        <f>Calculations!BN37</f>
        <v>1.3416666666666686</v>
      </c>
      <c r="E36" s="70">
        <f>Calculations!BO37</f>
        <v>5.166666666666667</v>
      </c>
      <c r="F36" s="71">
        <f t="shared" si="1"/>
        <v>0.3945645736693203</v>
      </c>
      <c r="G36" s="71">
        <f t="shared" si="2"/>
        <v>2.7840584941885595E-2</v>
      </c>
      <c r="H36" s="70">
        <f t="shared" si="3"/>
        <v>14.172280305637756</v>
      </c>
      <c r="I36" s="86">
        <f>IF(OR(COUNT(Calculations!BP37:BY37)&lt;3,COUNT(Calculations!BZ37:CI37)&lt;3),"N/A", IF(ISERROR(TTEST(Calculations!BP37:BY37,Calculations!BZ37:CI37,2,2)),"N/A",TTEST(Calculations!BP37:BY37,Calculations!BZ37:CI37,2,2)))</f>
        <v>1.3923604625672081E-7</v>
      </c>
      <c r="J36" s="70">
        <f t="shared" si="0"/>
        <v>14.172280305637756</v>
      </c>
      <c r="K36" s="85" t="str">
        <f>IF(AND('Test Sample Data'!N36&gt;=35,'Control Sample Data'!N36&gt;=35),"Type 3",IF(AND('Test Sample Data'!N36&gt;=30,'Control Sample Data'!N36&gt;=30, OR(I36&gt;=0.05, I36="N/A")),"Type 2",IF(OR(AND('Test Sample Data'!N36&gt;=30,'Control Sample Data'!N36&lt;=30), AND('Test Sample Data'!N36&lt;=30,'Control Sample Data'!N36&gt;=30)),"Type 1","OKAY")))</f>
        <v>OKAY</v>
      </c>
    </row>
    <row r="37" spans="1:11">
      <c r="A37" s="167"/>
      <c r="B37" s="84" t="str">
        <f>'Gene Table'!D37</f>
        <v>NM_000927</v>
      </c>
      <c r="C37" s="72" t="s">
        <v>1777</v>
      </c>
      <c r="D37" s="70">
        <f>Calculations!BN38</f>
        <v>2.3183333333333338</v>
      </c>
      <c r="E37" s="70">
        <f>Calculations!BO38</f>
        <v>2.5566666666666671</v>
      </c>
      <c r="F37" s="71">
        <f t="shared" si="1"/>
        <v>0.20049896113948468</v>
      </c>
      <c r="G37" s="71">
        <f t="shared" si="2"/>
        <v>0.16996779660160627</v>
      </c>
      <c r="H37" s="70">
        <f t="shared" si="3"/>
        <v>1.179629112975098</v>
      </c>
      <c r="I37" s="86">
        <f>IF(OR(COUNT(Calculations!BP38:BY38)&lt;3,COUNT(Calculations!BZ38:CI38)&lt;3),"N/A", IF(ISERROR(TTEST(Calculations!BP38:BY38,Calculations!BZ38:CI38,2,2)),"N/A",TTEST(Calculations!BP38:BY38,Calculations!BZ38:CI38,2,2)))</f>
        <v>3.1556427619917511E-2</v>
      </c>
      <c r="J37" s="70">
        <f t="shared" si="0"/>
        <v>1.179629112975098</v>
      </c>
      <c r="K37" s="85" t="str">
        <f>IF(AND('Test Sample Data'!N37&gt;=35,'Control Sample Data'!N37&gt;=35),"Type 3",IF(AND('Test Sample Data'!N37&gt;=30,'Control Sample Data'!N37&gt;=30, OR(I37&gt;=0.05, I37="N/A")),"Type 2",IF(OR(AND('Test Sample Data'!N37&gt;=30,'Control Sample Data'!N37&lt;=30), AND('Test Sample Data'!N37&lt;=30,'Control Sample Data'!N37&gt;=30)),"Type 1","OKAY")))</f>
        <v>OKAY</v>
      </c>
    </row>
    <row r="38" spans="1:11">
      <c r="A38" s="167"/>
      <c r="B38" s="84" t="str">
        <f>'Gene Table'!D38</f>
        <v>NM_005359</v>
      </c>
      <c r="C38" s="72" t="s">
        <v>1778</v>
      </c>
      <c r="D38" s="70">
        <f>Calculations!BN39</f>
        <v>4.0316666666666672</v>
      </c>
      <c r="E38" s="70">
        <f>Calculations!BO39</f>
        <v>6.0299999999999985</v>
      </c>
      <c r="F38" s="71">
        <f t="shared" si="1"/>
        <v>6.114309251262505E-2</v>
      </c>
      <c r="G38" s="71">
        <f t="shared" si="2"/>
        <v>1.5303442149795754E-2</v>
      </c>
      <c r="H38" s="70">
        <f t="shared" si="3"/>
        <v>3.9953816869521144</v>
      </c>
      <c r="I38" s="86">
        <f>IF(OR(COUNT(Calculations!BP39:BY39)&lt;3,COUNT(Calculations!BZ39:CI39)&lt;3),"N/A", IF(ISERROR(TTEST(Calculations!BP39:BY39,Calculations!BZ39:CI39,2,2)),"N/A",TTEST(Calculations!BP39:BY39,Calculations!BZ39:CI39,2,2)))</f>
        <v>7.5092016849945687E-7</v>
      </c>
      <c r="J38" s="70">
        <f t="shared" si="0"/>
        <v>3.9953816869521144</v>
      </c>
      <c r="K38" s="85" t="str">
        <f>IF(AND('Test Sample Data'!N38&gt;=35,'Control Sample Data'!N38&gt;=35),"Type 3",IF(AND('Test Sample Data'!N38&gt;=30,'Control Sample Data'!N38&gt;=30, OR(I38&gt;=0.05, I38="N/A")),"Type 2",IF(OR(AND('Test Sample Data'!N38&gt;=30,'Control Sample Data'!N38&lt;=30), AND('Test Sample Data'!N38&lt;=30,'Control Sample Data'!N38&gt;=30)),"Type 1","OKAY")))</f>
        <v>Type 1</v>
      </c>
    </row>
    <row r="39" spans="1:11">
      <c r="A39" s="167"/>
      <c r="B39" s="84" t="str">
        <f>'Gene Table'!D39</f>
        <v>NM_000598</v>
      </c>
      <c r="C39" s="72" t="s">
        <v>1779</v>
      </c>
      <c r="D39" s="70">
        <f>Calculations!BN40</f>
        <v>1.0449999999999993</v>
      </c>
      <c r="E39" s="70">
        <f>Calculations!BO40</f>
        <v>2.0666666666666664</v>
      </c>
      <c r="F39" s="71">
        <f t="shared" si="1"/>
        <v>0.48464490846753278</v>
      </c>
      <c r="G39" s="71">
        <f t="shared" si="2"/>
        <v>0.23871040097760418</v>
      </c>
      <c r="H39" s="70">
        <f t="shared" si="3"/>
        <v>2.0302630571719504</v>
      </c>
      <c r="I39" s="86">
        <f>IF(OR(COUNT(Calculations!BP40:BY40)&lt;3,COUNT(Calculations!BZ40:CI40)&lt;3),"N/A", IF(ISERROR(TTEST(Calculations!BP40:BY40,Calculations!BZ40:CI40,2,2)),"N/A",TTEST(Calculations!BP40:BY40,Calculations!BZ40:CI40,2,2)))</f>
        <v>1.2398937729481736E-6</v>
      </c>
      <c r="J39" s="70">
        <f t="shared" si="0"/>
        <v>2.0302630571719504</v>
      </c>
      <c r="K39" s="85" t="str">
        <f>IF(AND('Test Sample Data'!N39&gt;=35,'Control Sample Data'!N39&gt;=35),"Type 3",IF(AND('Test Sample Data'!N39&gt;=30,'Control Sample Data'!N39&gt;=30, OR(I39&gt;=0.05, I39="N/A")),"Type 2",IF(OR(AND('Test Sample Data'!N39&gt;=30,'Control Sample Data'!N39&lt;=30), AND('Test Sample Data'!N39&lt;=30,'Control Sample Data'!N39&gt;=30)),"Type 1","OKAY")))</f>
        <v>OKAY</v>
      </c>
    </row>
    <row r="40" spans="1:11">
      <c r="A40" s="167"/>
      <c r="B40" s="84" t="str">
        <f>'Gene Table'!D40</f>
        <v>NM_000875</v>
      </c>
      <c r="C40" s="72" t="s">
        <v>1780</v>
      </c>
      <c r="D40" s="70">
        <f>Calculations!BN41</f>
        <v>-0.85499999999999921</v>
      </c>
      <c r="E40" s="70">
        <f>Calculations!BO41</f>
        <v>0.89000000000000057</v>
      </c>
      <c r="F40" s="71">
        <f t="shared" si="1"/>
        <v>1.8087587551221751</v>
      </c>
      <c r="G40" s="71">
        <f t="shared" si="2"/>
        <v>0.53961411825221339</v>
      </c>
      <c r="H40" s="70">
        <f t="shared" si="3"/>
        <v>3.3519485386717935</v>
      </c>
      <c r="I40" s="86">
        <f>IF(OR(COUNT(Calculations!BP41:BY41)&lt;3,COUNT(Calculations!BZ41:CI41)&lt;3),"N/A", IF(ISERROR(TTEST(Calculations!BP41:BY41,Calculations!BZ41:CI41,2,2)),"N/A",TTEST(Calculations!BP41:BY41,Calculations!BZ41:CI41,2,2)))</f>
        <v>1.0099749298859987E-5</v>
      </c>
      <c r="J40" s="70">
        <f t="shared" si="0"/>
        <v>3.3519485386717935</v>
      </c>
      <c r="K40" s="85" t="str">
        <f>IF(AND('Test Sample Data'!N40&gt;=35,'Control Sample Data'!N40&gt;=35),"Type 3",IF(AND('Test Sample Data'!N40&gt;=30,'Control Sample Data'!N40&gt;=30, OR(I40&gt;=0.05, I40="N/A")),"Type 2",IF(OR(AND('Test Sample Data'!N40&gt;=30,'Control Sample Data'!N40&lt;=30), AND('Test Sample Data'!N40&lt;=30,'Control Sample Data'!N40&gt;=30)),"Type 1","OKAY")))</f>
        <v>OKAY</v>
      </c>
    </row>
    <row r="41" spans="1:11">
      <c r="A41" s="167"/>
      <c r="B41" s="84" t="str">
        <f>'Gene Table'!D41</f>
        <v>NM_005343</v>
      </c>
      <c r="C41" s="72" t="s">
        <v>1781</v>
      </c>
      <c r="D41" s="70">
        <f>Calculations!BN42</f>
        <v>6.8516666666666675</v>
      </c>
      <c r="E41" s="70">
        <f>Calculations!BO42</f>
        <v>8.15</v>
      </c>
      <c r="F41" s="71">
        <f t="shared" si="1"/>
        <v>8.6585030255878909E-3</v>
      </c>
      <c r="G41" s="71">
        <f t="shared" si="2"/>
        <v>3.5205096195735546E-3</v>
      </c>
      <c r="H41" s="70">
        <f t="shared" si="3"/>
        <v>2.459445921535846</v>
      </c>
      <c r="I41" s="86">
        <f>IF(OR(COUNT(Calculations!BP42:BY42)&lt;3,COUNT(Calculations!BZ42:CI42)&lt;3),"N/A", IF(ISERROR(TTEST(Calculations!BP42:BY42,Calculations!BZ42:CI42,2,2)),"N/A",TTEST(Calculations!BP42:BY42,Calculations!BZ42:CI42,2,2)))</f>
        <v>2.0968567521551851E-5</v>
      </c>
      <c r="J41" s="70">
        <f t="shared" si="0"/>
        <v>2.459445921535846</v>
      </c>
      <c r="K41" s="85" t="str">
        <f>IF(AND('Test Sample Data'!N41&gt;=35,'Control Sample Data'!N41&gt;=35),"Type 3",IF(AND('Test Sample Data'!N41&gt;=30,'Control Sample Data'!N41&gt;=30, OR(I41&gt;=0.05, I41="N/A")),"Type 2",IF(OR(AND('Test Sample Data'!N41&gt;=30,'Control Sample Data'!N41&lt;=30), AND('Test Sample Data'!N41&lt;=30,'Control Sample Data'!N41&gt;=30)),"Type 1","OKAY")))</f>
        <v>Type 1</v>
      </c>
    </row>
    <row r="42" spans="1:11">
      <c r="A42" s="167"/>
      <c r="B42" s="84" t="str">
        <f>'Gene Table'!D42</f>
        <v>NM_001963</v>
      </c>
      <c r="C42" s="72" t="s">
        <v>1782</v>
      </c>
      <c r="D42" s="70">
        <f>Calculations!BN43</f>
        <v>2.0950000000000002</v>
      </c>
      <c r="E42" s="70">
        <f>Calculations!BO43</f>
        <v>1.9199999999999993</v>
      </c>
      <c r="F42" s="71">
        <f t="shared" si="1"/>
        <v>0.23406806185862306</v>
      </c>
      <c r="G42" s="71">
        <f t="shared" si="2"/>
        <v>0.26425451014034523</v>
      </c>
      <c r="H42" s="70">
        <f t="shared" si="3"/>
        <v>0.88576751910236007</v>
      </c>
      <c r="I42" s="86">
        <f>IF(OR(COUNT(Calculations!BP43:BY43)&lt;3,COUNT(Calculations!BZ43:CI43)&lt;3),"N/A", IF(ISERROR(TTEST(Calculations!BP43:BY43,Calculations!BZ43:CI43,2,2)),"N/A",TTEST(Calculations!BP43:BY43,Calculations!BZ43:CI43,2,2)))</f>
        <v>7.4262511642324595E-4</v>
      </c>
      <c r="J42" s="70">
        <f t="shared" si="0"/>
        <v>-1.1289644048061318</v>
      </c>
      <c r="K42" s="85" t="str">
        <f>IF(AND('Test Sample Data'!N42&gt;=35,'Control Sample Data'!N42&gt;=35),"Type 3",IF(AND('Test Sample Data'!N42&gt;=30,'Control Sample Data'!N42&gt;=30, OR(I42&gt;=0.05, I42="N/A")),"Type 2",IF(OR(AND('Test Sample Data'!N42&gt;=30,'Control Sample Data'!N42&lt;=30), AND('Test Sample Data'!N42&lt;=30,'Control Sample Data'!N42&gt;=30)),"Type 1","OKAY")))</f>
        <v>OKAY</v>
      </c>
    </row>
    <row r="43" spans="1:11">
      <c r="A43" s="167"/>
      <c r="B43" s="84" t="str">
        <f>'Gene Table'!D43</f>
        <v>NM_000773</v>
      </c>
      <c r="C43" s="72" t="s">
        <v>1783</v>
      </c>
      <c r="D43" s="70">
        <f>Calculations!BN44</f>
        <v>2.2183333333333337</v>
      </c>
      <c r="E43" s="70">
        <f>Calculations!BO44</f>
        <v>1.4933333333333334</v>
      </c>
      <c r="F43" s="71">
        <f t="shared" si="1"/>
        <v>0.21488946581539514</v>
      </c>
      <c r="G43" s="71">
        <f t="shared" si="2"/>
        <v>0.35519093478224389</v>
      </c>
      <c r="H43" s="70">
        <f t="shared" si="3"/>
        <v>0.60499704460964621</v>
      </c>
      <c r="I43" s="86">
        <f>IF(OR(COUNT(Calculations!BP44:BY44)&lt;3,COUNT(Calculations!BZ44:CI44)&lt;3),"N/A", IF(ISERROR(TTEST(Calculations!BP44:BY44,Calculations!BZ44:CI44,2,2)),"N/A",TTEST(Calculations!BP44:BY44,Calculations!BZ44:CI44,2,2)))</f>
        <v>7.4775020427190792E-4</v>
      </c>
      <c r="J43" s="70">
        <f t="shared" si="0"/>
        <v>-1.6529006363084238</v>
      </c>
      <c r="K43" s="85" t="str">
        <f>IF(AND('Test Sample Data'!N43&gt;=35,'Control Sample Data'!N43&gt;=35),"Type 3",IF(AND('Test Sample Data'!N43&gt;=30,'Control Sample Data'!N43&gt;=30, OR(I43&gt;=0.05, I43="N/A")),"Type 2",IF(OR(AND('Test Sample Data'!N43&gt;=30,'Control Sample Data'!N43&lt;=30), AND('Test Sample Data'!N43&lt;=30,'Control Sample Data'!N43&gt;=30)),"Type 1","OKAY")))</f>
        <v>OKAY</v>
      </c>
    </row>
    <row r="44" spans="1:11">
      <c r="A44" s="167"/>
      <c r="B44" s="84" t="str">
        <f>'Gene Table'!D44</f>
        <v>NM_058195</v>
      </c>
      <c r="C44" s="72" t="s">
        <v>1784</v>
      </c>
      <c r="D44" s="70">
        <f>Calculations!BN45</f>
        <v>2.3816666666666677</v>
      </c>
      <c r="E44" s="70">
        <f>Calculations!BO45</f>
        <v>3.1</v>
      </c>
      <c r="F44" s="71">
        <f t="shared" si="1"/>
        <v>0.1918875923265419</v>
      </c>
      <c r="G44" s="71">
        <f t="shared" si="2"/>
        <v>0.11662912394210095</v>
      </c>
      <c r="H44" s="70">
        <f t="shared" si="3"/>
        <v>1.6452802339645631</v>
      </c>
      <c r="I44" s="86">
        <f>IF(OR(COUNT(Calculations!BP45:BY45)&lt;3,COUNT(Calculations!BZ45:CI45)&lt;3),"N/A", IF(ISERROR(TTEST(Calculations!BP45:BY45,Calculations!BZ45:CI45,2,2)),"N/A",TTEST(Calculations!BP45:BY45,Calculations!BZ45:CI45,2,2)))</f>
        <v>1.9772256776311482E-3</v>
      </c>
      <c r="J44" s="70">
        <f t="shared" si="0"/>
        <v>1.6452802339645631</v>
      </c>
      <c r="K44" s="85" t="str">
        <f>IF(AND('Test Sample Data'!N44&gt;=35,'Control Sample Data'!N44&gt;=35),"Type 3",IF(AND('Test Sample Data'!N44&gt;=30,'Control Sample Data'!N44&gt;=30, OR(I44&gt;=0.05, I44="N/A")),"Type 2",IF(OR(AND('Test Sample Data'!N44&gt;=30,'Control Sample Data'!N44&lt;=30), AND('Test Sample Data'!N44&lt;=30,'Control Sample Data'!N44&gt;=30)),"Type 1","OKAY")))</f>
        <v>OKAY</v>
      </c>
    </row>
    <row r="45" spans="1:11">
      <c r="A45" s="167"/>
      <c r="B45" s="84" t="str">
        <f>'Gene Table'!D45</f>
        <v>NM_000662</v>
      </c>
      <c r="C45" s="72" t="s">
        <v>1785</v>
      </c>
      <c r="D45" s="70">
        <f>Calculations!BN46</f>
        <v>1.9816666666666667</v>
      </c>
      <c r="E45" s="70">
        <f>Calculations!BO46</f>
        <v>0.99666666666666615</v>
      </c>
      <c r="F45" s="71">
        <f t="shared" si="1"/>
        <v>0.25319719605403634</v>
      </c>
      <c r="G45" s="71">
        <f t="shared" si="2"/>
        <v>0.50115658092108661</v>
      </c>
      <c r="H45" s="70">
        <f t="shared" si="3"/>
        <v>0.50522572324338177</v>
      </c>
      <c r="I45" s="86">
        <f>IF(OR(COUNT(Calculations!BP46:BY46)&lt;3,COUNT(Calculations!BZ46:CI46)&lt;3),"N/A", IF(ISERROR(TTEST(Calculations!BP46:BY46,Calculations!BZ46:CI46,2,2)),"N/A",TTEST(Calculations!BP46:BY46,Calculations!BZ46:CI46,2,2)))</f>
        <v>7.5997324540876599E-7</v>
      </c>
      <c r="J45" s="70">
        <f t="shared" si="0"/>
        <v>-1.9793133128304143</v>
      </c>
      <c r="K45" s="85" t="str">
        <f>IF(AND('Test Sample Data'!N45&gt;=35,'Control Sample Data'!N45&gt;=35),"Type 3",IF(AND('Test Sample Data'!N45&gt;=30,'Control Sample Data'!N45&gt;=30, OR(I45&gt;=0.05, I45="N/A")),"Type 2",IF(OR(AND('Test Sample Data'!N45&gt;=30,'Control Sample Data'!N45&lt;=30), AND('Test Sample Data'!N45&lt;=30,'Control Sample Data'!N45&gt;=30)),"Type 1","OKAY")))</f>
        <v>OKAY</v>
      </c>
    </row>
    <row r="46" spans="1:11">
      <c r="A46" s="167"/>
      <c r="B46" s="84" t="str">
        <f>'Gene Table'!D46</f>
        <v>NM_003977</v>
      </c>
      <c r="C46" s="72" t="s">
        <v>1786</v>
      </c>
      <c r="D46" s="70">
        <f>Calculations!BN47</f>
        <v>0.90166666666666728</v>
      </c>
      <c r="E46" s="70">
        <f>Calculations!BO47</f>
        <v>2.1833333333333336</v>
      </c>
      <c r="F46" s="71">
        <f t="shared" si="1"/>
        <v>0.53526800809734609</v>
      </c>
      <c r="G46" s="71">
        <f t="shared" si="2"/>
        <v>0.22016646839903709</v>
      </c>
      <c r="H46" s="70">
        <f t="shared" si="3"/>
        <v>2.4311967757379311</v>
      </c>
      <c r="I46" s="86">
        <f>IF(OR(COUNT(Calculations!BP47:BY47)&lt;3,COUNT(Calculations!BZ47:CI47)&lt;3),"N/A", IF(ISERROR(TTEST(Calculations!BP47:BY47,Calculations!BZ47:CI47,2,2)),"N/A",TTEST(Calculations!BP47:BY47,Calculations!BZ47:CI47,2,2)))</f>
        <v>2.7289970526073298E-6</v>
      </c>
      <c r="J46" s="70">
        <f t="shared" si="0"/>
        <v>2.4311967757379311</v>
      </c>
      <c r="K46" s="85" t="str">
        <f>IF(AND('Test Sample Data'!N46&gt;=35,'Control Sample Data'!N46&gt;=35),"Type 3",IF(AND('Test Sample Data'!N46&gt;=30,'Control Sample Data'!N46&gt;=30, OR(I46&gt;=0.05, I46="N/A")),"Type 2",IF(OR(AND('Test Sample Data'!N46&gt;=30,'Control Sample Data'!N46&lt;=30), AND('Test Sample Data'!N46&lt;=30,'Control Sample Data'!N46&gt;=30)),"Type 1","OKAY")))</f>
        <v>OKAY</v>
      </c>
    </row>
    <row r="47" spans="1:11">
      <c r="A47" s="167"/>
      <c r="B47" s="84" t="str">
        <f>'Gene Table'!D47</f>
        <v>NM_005657</v>
      </c>
      <c r="C47" s="72" t="s">
        <v>1787</v>
      </c>
      <c r="D47" s="70">
        <f>Calculations!BN48</f>
        <v>1.4183333333333341</v>
      </c>
      <c r="E47" s="70">
        <f>Calculations!BO48</f>
        <v>3.7833333333333328</v>
      </c>
      <c r="F47" s="71">
        <f t="shared" si="1"/>
        <v>0.37414429102399083</v>
      </c>
      <c r="G47" s="71">
        <f t="shared" si="2"/>
        <v>7.2627849184865007E-2</v>
      </c>
      <c r="H47" s="70">
        <f t="shared" si="3"/>
        <v>5.1515265180392973</v>
      </c>
      <c r="I47" s="86">
        <f>IF(OR(COUNT(Calculations!BP48:BY48)&lt;3,COUNT(Calculations!BZ48:CI48)&lt;3),"N/A", IF(ISERROR(TTEST(Calculations!BP48:BY48,Calculations!BZ48:CI48,2,2)),"N/A",TTEST(Calculations!BP48:BY48,Calculations!BZ48:CI48,2,2)))</f>
        <v>1.4570257944123024E-5</v>
      </c>
      <c r="J47" s="70">
        <f t="shared" si="0"/>
        <v>5.1515265180392973</v>
      </c>
      <c r="K47" s="85" t="str">
        <f>IF(AND('Test Sample Data'!N47&gt;=35,'Control Sample Data'!N47&gt;=35),"Type 3",IF(AND('Test Sample Data'!N47&gt;=30,'Control Sample Data'!N47&gt;=30, OR(I47&gt;=0.05, I47="N/A")),"Type 2",IF(OR(AND('Test Sample Data'!N47&gt;=30,'Control Sample Data'!N47&lt;=30), AND('Test Sample Data'!N47&lt;=30,'Control Sample Data'!N47&gt;=30)),"Type 1","OKAY")))</f>
        <v>OKAY</v>
      </c>
    </row>
    <row r="48" spans="1:11">
      <c r="A48" s="167"/>
      <c r="B48" s="84" t="str">
        <f>'Gene Table'!D48</f>
        <v>NM_002392</v>
      </c>
      <c r="C48" s="72" t="s">
        <v>1788</v>
      </c>
      <c r="D48" s="70">
        <f>Calculations!BN49</f>
        <v>0.211666666666666</v>
      </c>
      <c r="E48" s="70">
        <f>Calculations!BO49</f>
        <v>6.9233333333333329</v>
      </c>
      <c r="F48" s="71">
        <f t="shared" si="1"/>
        <v>0.86353905541393405</v>
      </c>
      <c r="G48" s="71">
        <f t="shared" si="2"/>
        <v>8.2388955430938594E-3</v>
      </c>
      <c r="H48" s="70">
        <f t="shared" si="3"/>
        <v>104.81247770373588</v>
      </c>
      <c r="I48" s="86">
        <f>IF(OR(COUNT(Calculations!BP49:BY49)&lt;3,COUNT(Calculations!BZ49:CI49)&lt;3),"N/A", IF(ISERROR(TTEST(Calculations!BP49:BY49,Calculations!BZ49:CI49,2,2)),"N/A",TTEST(Calculations!BP49:BY49,Calculations!BZ49:CI49,2,2)))</f>
        <v>2.4979746882435081E-6</v>
      </c>
      <c r="J48" s="70">
        <f t="shared" si="0"/>
        <v>104.81247770373588</v>
      </c>
      <c r="K48" s="85" t="str">
        <f>IF(AND('Test Sample Data'!N48&gt;=35,'Control Sample Data'!N48&gt;=35),"Type 3",IF(AND('Test Sample Data'!N48&gt;=30,'Control Sample Data'!N48&gt;=30, OR(I48&gt;=0.05, I48="N/A")),"Type 2",IF(OR(AND('Test Sample Data'!N48&gt;=30,'Control Sample Data'!N48&lt;=30), AND('Test Sample Data'!N48&lt;=30,'Control Sample Data'!N48&gt;=30)),"Type 1","OKAY")))</f>
        <v>Type 1</v>
      </c>
    </row>
    <row r="49" spans="1:11">
      <c r="A49" s="167"/>
      <c r="B49" s="84" t="str">
        <f>'Gene Table'!D49</f>
        <v>NM_000639</v>
      </c>
      <c r="C49" s="72" t="s">
        <v>1789</v>
      </c>
      <c r="D49" s="70">
        <f>Calculations!BN50</f>
        <v>0.3850000000000004</v>
      </c>
      <c r="E49" s="70">
        <f>Calculations!BO50</f>
        <v>1.0033333333333327</v>
      </c>
      <c r="F49" s="71">
        <f t="shared" si="1"/>
        <v>0.76577899854719134</v>
      </c>
      <c r="G49" s="71">
        <f t="shared" si="2"/>
        <v>0.4988460882635119</v>
      </c>
      <c r="H49" s="70">
        <f t="shared" si="3"/>
        <v>1.5351007386123354</v>
      </c>
      <c r="I49" s="86">
        <f>IF(OR(COUNT(Calculations!BP50:BY50)&lt;3,COUNT(Calculations!BZ50:CI50)&lt;3),"N/A", IF(ISERROR(TTEST(Calculations!BP50:BY50,Calculations!BZ50:CI50,2,2)),"N/A",TTEST(Calculations!BP50:BY50,Calculations!BZ50:CI50,2,2)))</f>
        <v>2.2885842550396302E-3</v>
      </c>
      <c r="J49" s="70">
        <f t="shared" si="0"/>
        <v>1.5351007386123354</v>
      </c>
      <c r="K49" s="85" t="str">
        <f>IF(AND('Test Sample Data'!N49&gt;=35,'Control Sample Data'!N49&gt;=35),"Type 3",IF(AND('Test Sample Data'!N49&gt;=30,'Control Sample Data'!N49&gt;=30, OR(I49&gt;=0.05, I49="N/A")),"Type 2",IF(OR(AND('Test Sample Data'!N49&gt;=30,'Control Sample Data'!N49&lt;=30), AND('Test Sample Data'!N49&lt;=30,'Control Sample Data'!N49&gt;=30)),"Type 1","OKAY")))</f>
        <v>OKAY</v>
      </c>
    </row>
    <row r="50" spans="1:11">
      <c r="A50" s="167"/>
      <c r="B50" s="84" t="str">
        <f>'Gene Table'!D50</f>
        <v>NM_000589</v>
      </c>
      <c r="C50" s="72" t="s">
        <v>1790</v>
      </c>
      <c r="D50" s="70">
        <f>Calculations!BN51</f>
        <v>3.0683333333333329</v>
      </c>
      <c r="E50" s="70">
        <f>Calculations!BO51</f>
        <v>4.8833333333333329</v>
      </c>
      <c r="F50" s="71">
        <f t="shared" si="1"/>
        <v>0.1192173955688647</v>
      </c>
      <c r="G50" s="71">
        <f t="shared" si="2"/>
        <v>3.3882089696919332E-2</v>
      </c>
      <c r="H50" s="70">
        <f t="shared" si="3"/>
        <v>3.5185963036897432</v>
      </c>
      <c r="I50" s="86">
        <f>IF(OR(COUNT(Calculations!BP51:BY51)&lt;3,COUNT(Calculations!BZ51:CI51)&lt;3),"N/A", IF(ISERROR(TTEST(Calculations!BP51:BY51,Calculations!BZ51:CI51,2,2)),"N/A",TTEST(Calculations!BP51:BY51,Calculations!BZ51:CI51,2,2)))</f>
        <v>1.9580253129765621E-5</v>
      </c>
      <c r="J50" s="70">
        <f t="shared" si="0"/>
        <v>3.5185963036897432</v>
      </c>
      <c r="K50" s="85" t="str">
        <f>IF(AND('Test Sample Data'!N50&gt;=35,'Control Sample Data'!N50&gt;=35),"Type 3",IF(AND('Test Sample Data'!N50&gt;=30,'Control Sample Data'!N50&gt;=30, OR(I50&gt;=0.05, I50="N/A")),"Type 2",IF(OR(AND('Test Sample Data'!N50&gt;=30,'Control Sample Data'!N50&lt;=30), AND('Test Sample Data'!N50&lt;=30,'Control Sample Data'!N50&gt;=30)),"Type 1","OKAY")))</f>
        <v>OKAY</v>
      </c>
    </row>
    <row r="51" spans="1:11">
      <c r="A51" s="167"/>
      <c r="B51" s="84" t="str">
        <f>'Gene Table'!D51</f>
        <v>NM_000612</v>
      </c>
      <c r="C51" s="72" t="s">
        <v>1791</v>
      </c>
      <c r="D51" s="70">
        <f>Calculations!BN52</f>
        <v>2.0783333333333331</v>
      </c>
      <c r="E51" s="70">
        <f>Calculations!BO52</f>
        <v>3.3333333333333335</v>
      </c>
      <c r="F51" s="71">
        <f t="shared" si="1"/>
        <v>0.23678780172997607</v>
      </c>
      <c r="G51" s="71">
        <f t="shared" si="2"/>
        <v>9.921256574801246E-2</v>
      </c>
      <c r="H51" s="70">
        <f t="shared" si="3"/>
        <v>2.3866714860634444</v>
      </c>
      <c r="I51" s="86">
        <f>IF(OR(COUNT(Calculations!BP52:BY52)&lt;3,COUNT(Calculations!BZ52:CI52)&lt;3),"N/A", IF(ISERROR(TTEST(Calculations!BP52:BY52,Calculations!BZ52:CI52,2,2)),"N/A",TTEST(Calculations!BP52:BY52,Calculations!BZ52:CI52,2,2)))</f>
        <v>4.6348614948069799E-6</v>
      </c>
      <c r="J51" s="70">
        <f t="shared" si="0"/>
        <v>2.3866714860634444</v>
      </c>
      <c r="K51" s="85" t="str">
        <f>IF(AND('Test Sample Data'!N51&gt;=35,'Control Sample Data'!N51&gt;=35),"Type 3",IF(AND('Test Sample Data'!N51&gt;=30,'Control Sample Data'!N51&gt;=30, OR(I51&gt;=0.05, I51="N/A")),"Type 2",IF(OR(AND('Test Sample Data'!N51&gt;=30,'Control Sample Data'!N51&lt;=30), AND('Test Sample Data'!N51&lt;=30,'Control Sample Data'!N51&gt;=30)),"Type 1","OKAY")))</f>
        <v>OKAY</v>
      </c>
    </row>
    <row r="52" spans="1:11">
      <c r="A52" s="167"/>
      <c r="B52" s="84" t="str">
        <f>'Gene Table'!D52</f>
        <v>NM_001641</v>
      </c>
      <c r="C52" s="72" t="s">
        <v>1792</v>
      </c>
      <c r="D52" s="70">
        <f>Calculations!BN53</f>
        <v>0.99499999999999977</v>
      </c>
      <c r="E52" s="70">
        <f>Calculations!BO53</f>
        <v>3.1733333333333333</v>
      </c>
      <c r="F52" s="71">
        <f t="shared" si="1"/>
        <v>0.50173587425475152</v>
      </c>
      <c r="G52" s="71">
        <f t="shared" si="2"/>
        <v>0.11084892364539883</v>
      </c>
      <c r="H52" s="70">
        <f t="shared" si="3"/>
        <v>4.526303528754001</v>
      </c>
      <c r="I52" s="86">
        <f>IF(OR(COUNT(Calculations!BP53:BY53)&lt;3,COUNT(Calculations!BZ53:CI53)&lt;3),"N/A", IF(ISERROR(TTEST(Calculations!BP53:BY53,Calculations!BZ53:CI53,2,2)),"N/A",TTEST(Calculations!BP53:BY53,Calculations!BZ53:CI53,2,2)))</f>
        <v>1.8784670142898217E-7</v>
      </c>
      <c r="J52" s="70">
        <f t="shared" si="0"/>
        <v>4.526303528754001</v>
      </c>
      <c r="K52" s="85" t="str">
        <f>IF(AND('Test Sample Data'!N52&gt;=35,'Control Sample Data'!N52&gt;=35),"Type 3",IF(AND('Test Sample Data'!N52&gt;=30,'Control Sample Data'!N52&gt;=30, OR(I52&gt;=0.05, I52="N/A")),"Type 2",IF(OR(AND('Test Sample Data'!N52&gt;=30,'Control Sample Data'!N52&lt;=30), AND('Test Sample Data'!N52&lt;=30,'Control Sample Data'!N52&gt;=30)),"Type 1","OKAY")))</f>
        <v>OKAY</v>
      </c>
    </row>
    <row r="53" spans="1:11">
      <c r="A53" s="167"/>
      <c r="B53" s="84" t="str">
        <f>'Gene Table'!D53</f>
        <v>NM_000410</v>
      </c>
      <c r="C53" s="72" t="s">
        <v>1793</v>
      </c>
      <c r="D53" s="70">
        <f>Calculations!BN54</f>
        <v>4.5883333333333338</v>
      </c>
      <c r="E53" s="70">
        <f>Calculations!BO54</f>
        <v>4.2966666666666669</v>
      </c>
      <c r="F53" s="71">
        <f t="shared" si="1"/>
        <v>4.1569426847116203E-2</v>
      </c>
      <c r="G53" s="71">
        <f t="shared" si="2"/>
        <v>5.0883204225356256E-2</v>
      </c>
      <c r="H53" s="70">
        <f t="shared" si="3"/>
        <v>0.81695772662054988</v>
      </c>
      <c r="I53" s="86">
        <f>IF(OR(COUNT(Calculations!BP54:BY54)&lt;3,COUNT(Calculations!BZ54:CI54)&lt;3),"N/A", IF(ISERROR(TTEST(Calculations!BP54:BY54,Calculations!BZ54:CI54,2,2)),"N/A",TTEST(Calculations!BP54:BY54,Calculations!BZ54:CI54,2,2)))</f>
        <v>1.1990896591795093E-3</v>
      </c>
      <c r="J53" s="70">
        <f t="shared" si="0"/>
        <v>-1.2240535433046553</v>
      </c>
      <c r="K53" s="85" t="str">
        <f>IF(AND('Test Sample Data'!N53&gt;=35,'Control Sample Data'!N53&gt;=35),"Type 3",IF(AND('Test Sample Data'!N53&gt;=30,'Control Sample Data'!N53&gt;=30, OR(I53&gt;=0.05, I53="N/A")),"Type 2",IF(OR(AND('Test Sample Data'!N53&gt;=30,'Control Sample Data'!N53&lt;=30), AND('Test Sample Data'!N53&lt;=30,'Control Sample Data'!N53&gt;=30)),"Type 1","OKAY")))</f>
        <v>OKAY</v>
      </c>
    </row>
    <row r="54" spans="1:11">
      <c r="A54" s="167"/>
      <c r="B54" s="84" t="str">
        <f>'Gene Table'!D54</f>
        <v>NM_000179</v>
      </c>
      <c r="C54" s="72" t="s">
        <v>1794</v>
      </c>
      <c r="D54" s="70">
        <f>Calculations!BN55</f>
        <v>3.0583333333333336</v>
      </c>
      <c r="E54" s="70">
        <f>Calculations!BO55</f>
        <v>2.6733333333333333</v>
      </c>
      <c r="F54" s="71">
        <f t="shared" si="1"/>
        <v>0.12004661813137552</v>
      </c>
      <c r="G54" s="71">
        <f t="shared" si="2"/>
        <v>0.15676405119378267</v>
      </c>
      <c r="H54" s="70">
        <f t="shared" si="3"/>
        <v>0.76577899854719123</v>
      </c>
      <c r="I54" s="86">
        <f>IF(OR(COUNT(Calculations!BP55:BY55)&lt;3,COUNT(Calculations!BZ55:CI55)&lt;3),"N/A", IF(ISERROR(TTEST(Calculations!BP55:BY55,Calculations!BZ55:CI55,2,2)),"N/A",TTEST(Calculations!BP55:BY55,Calculations!BZ55:CI55,2,2)))</f>
        <v>1.5150063335543735E-3</v>
      </c>
      <c r="J54" s="70">
        <f t="shared" si="0"/>
        <v>-1.3058597870889179</v>
      </c>
      <c r="K54" s="85" t="str">
        <f>IF(AND('Test Sample Data'!N54&gt;=35,'Control Sample Data'!N54&gt;=35),"Type 3",IF(AND('Test Sample Data'!N54&gt;=30,'Control Sample Data'!N54&gt;=30, OR(I54&gt;=0.05, I54="N/A")),"Type 2",IF(OR(AND('Test Sample Data'!N54&gt;=30,'Control Sample Data'!N54&lt;=30), AND('Test Sample Data'!N54&lt;=30,'Control Sample Data'!N54&gt;=30)),"Type 1","OKAY")))</f>
        <v>OKAY</v>
      </c>
    </row>
    <row r="55" spans="1:11">
      <c r="A55" s="167"/>
      <c r="B55" s="84" t="str">
        <f>'Gene Table'!D55</f>
        <v>NM_001020825</v>
      </c>
      <c r="C55" s="72" t="s">
        <v>1795</v>
      </c>
      <c r="D55" s="70">
        <f>Calculations!BN56</f>
        <v>1.3683333333333347</v>
      </c>
      <c r="E55" s="70">
        <f>Calculations!BO56</f>
        <v>2.7699999999999996</v>
      </c>
      <c r="F55" s="71">
        <f t="shared" si="1"/>
        <v>0.38733846095263785</v>
      </c>
      <c r="G55" s="71">
        <f t="shared" si="2"/>
        <v>0.14660436865398488</v>
      </c>
      <c r="H55" s="70">
        <f t="shared" si="3"/>
        <v>2.6420662938553541</v>
      </c>
      <c r="I55" s="86">
        <f>IF(OR(COUNT(Calculations!BP56:BY56)&lt;3,COUNT(Calculations!BZ56:CI56)&lt;3),"N/A", IF(ISERROR(TTEST(Calculations!BP56:BY56,Calculations!BZ56:CI56,2,2)),"N/A",TTEST(Calculations!BP56:BY56,Calculations!BZ56:CI56,2,2)))</f>
        <v>1.4379472701143183E-8</v>
      </c>
      <c r="J55" s="70">
        <f t="shared" si="0"/>
        <v>2.6420662938553541</v>
      </c>
      <c r="K55" s="85" t="str">
        <f>IF(AND('Test Sample Data'!N55&gt;=35,'Control Sample Data'!N55&gt;=35),"Type 3",IF(AND('Test Sample Data'!N55&gt;=30,'Control Sample Data'!N55&gt;=30, OR(I55&gt;=0.05, I55="N/A")),"Type 2",IF(OR(AND('Test Sample Data'!N55&gt;=30,'Control Sample Data'!N55&lt;=30), AND('Test Sample Data'!N55&lt;=30,'Control Sample Data'!N55&gt;=30)),"Type 1","OKAY")))</f>
        <v>OKAY</v>
      </c>
    </row>
    <row r="56" spans="1:11">
      <c r="A56" s="167"/>
      <c r="B56" s="84" t="str">
        <f>'Gene Table'!D56</f>
        <v>NM_000120</v>
      </c>
      <c r="C56" s="72" t="s">
        <v>1796</v>
      </c>
      <c r="D56" s="70">
        <f>Calculations!BN57</f>
        <v>2.4750000000000001</v>
      </c>
      <c r="E56" s="70">
        <f>Calculations!BO57</f>
        <v>2.879999999999999</v>
      </c>
      <c r="F56" s="71">
        <f t="shared" si="1"/>
        <v>0.17986669750135251</v>
      </c>
      <c r="G56" s="71">
        <f t="shared" si="2"/>
        <v>0.13584185781575736</v>
      </c>
      <c r="H56" s="70">
        <f t="shared" si="3"/>
        <v>1.3240889103953963</v>
      </c>
      <c r="I56" s="86">
        <f>IF(OR(COUNT(Calculations!BP57:BY57)&lt;3,COUNT(Calculations!BZ57:CI57)&lt;3),"N/A", IF(ISERROR(TTEST(Calculations!BP57:BY57,Calculations!BZ57:CI57,2,2)),"N/A",TTEST(Calculations!BP57:BY57,Calculations!BZ57:CI57,2,2)))</f>
        <v>2.0425205446027449E-2</v>
      </c>
      <c r="J56" s="70">
        <f t="shared" si="0"/>
        <v>1.3240889103953963</v>
      </c>
      <c r="K56" s="85" t="str">
        <f>IF(AND('Test Sample Data'!N56&gt;=35,'Control Sample Data'!N56&gt;=35),"Type 3",IF(AND('Test Sample Data'!N56&gt;=30,'Control Sample Data'!N56&gt;=30, OR(I56&gt;=0.05, I56="N/A")),"Type 2",IF(OR(AND('Test Sample Data'!N56&gt;=30,'Control Sample Data'!N56&lt;=30), AND('Test Sample Data'!N56&lt;=30,'Control Sample Data'!N56&gt;=30)),"Type 1","OKAY")))</f>
        <v>OKAY</v>
      </c>
    </row>
    <row r="57" spans="1:11">
      <c r="A57" s="167"/>
      <c r="B57" s="84" t="str">
        <f>'Gene Table'!D57</f>
        <v>NM_000103</v>
      </c>
      <c r="C57" s="72" t="s">
        <v>1797</v>
      </c>
      <c r="D57" s="70">
        <f>Calculations!BN58</f>
        <v>0.29500000000000054</v>
      </c>
      <c r="E57" s="70">
        <f>Calculations!BO58</f>
        <v>1.5599999999999987</v>
      </c>
      <c r="F57" s="71">
        <f t="shared" si="1"/>
        <v>0.81507233240262511</v>
      </c>
      <c r="G57" s="71">
        <f t="shared" si="2"/>
        <v>0.33915108186191828</v>
      </c>
      <c r="H57" s="70">
        <f t="shared" si="3"/>
        <v>2.4032720990536984</v>
      </c>
      <c r="I57" s="86">
        <f>IF(OR(COUNT(Calculations!BP58:BY58)&lt;3,COUNT(Calculations!BZ58:CI58)&lt;3),"N/A", IF(ISERROR(TTEST(Calculations!BP58:BY58,Calculations!BZ58:CI58,2,2)),"N/A",TTEST(Calculations!BP58:BY58,Calculations!BZ58:CI58,2,2)))</f>
        <v>2.1775530714488074E-3</v>
      </c>
      <c r="J57" s="70">
        <f t="shared" si="0"/>
        <v>2.4032720990536984</v>
      </c>
      <c r="K57" s="85" t="str">
        <f>IF(AND('Test Sample Data'!N57&gt;=35,'Control Sample Data'!N57&gt;=35),"Type 3",IF(AND('Test Sample Data'!N57&gt;=30,'Control Sample Data'!N57&gt;=30, OR(I57&gt;=0.05, I57="N/A")),"Type 2",IF(OR(AND('Test Sample Data'!N57&gt;=30,'Control Sample Data'!N57&lt;=30), AND('Test Sample Data'!N57&lt;=30,'Control Sample Data'!N57&gt;=30)),"Type 1","OKAY")))</f>
        <v>OKAY</v>
      </c>
    </row>
    <row r="58" spans="1:11">
      <c r="A58" s="167"/>
      <c r="B58" s="84" t="str">
        <f>'Gene Table'!D58</f>
        <v>NM_000106</v>
      </c>
      <c r="C58" s="72" t="s">
        <v>1798</v>
      </c>
      <c r="D58" s="70">
        <f>Calculations!BN59</f>
        <v>4.4250000000000007</v>
      </c>
      <c r="E58" s="70">
        <f>Calculations!BO59</f>
        <v>2.3833333333333329</v>
      </c>
      <c r="F58" s="71">
        <f t="shared" si="1"/>
        <v>4.655242072258442E-2</v>
      </c>
      <c r="G58" s="71">
        <f t="shared" si="2"/>
        <v>0.19166604308370011</v>
      </c>
      <c r="H58" s="70">
        <f t="shared" si="3"/>
        <v>0.24288298528840127</v>
      </c>
      <c r="I58" s="86">
        <f>IF(OR(COUNT(Calculations!BP59:BY59)&lt;3,COUNT(Calculations!BZ59:CI59)&lt;3),"N/A", IF(ISERROR(TTEST(Calculations!BP59:BY59,Calculations!BZ59:CI59,2,2)),"N/A",TTEST(Calculations!BP59:BY59,Calculations!BZ59:CI59,2,2)))</f>
        <v>7.8052178040866288E-5</v>
      </c>
      <c r="J58" s="70">
        <f t="shared" si="0"/>
        <v>-4.1172089465739719</v>
      </c>
      <c r="K58" s="85" t="str">
        <f>IF(AND('Test Sample Data'!N58&gt;=35,'Control Sample Data'!N58&gt;=35),"Type 3",IF(AND('Test Sample Data'!N58&gt;=30,'Control Sample Data'!N58&gt;=30, OR(I58&gt;=0.05, I58="N/A")),"Type 2",IF(OR(AND('Test Sample Data'!N58&gt;=30,'Control Sample Data'!N58&lt;=30), AND('Test Sample Data'!N58&lt;=30,'Control Sample Data'!N58&gt;=30)),"Type 1","OKAY")))</f>
        <v>OKAY</v>
      </c>
    </row>
    <row r="59" spans="1:11">
      <c r="A59" s="167"/>
      <c r="B59" s="84" t="str">
        <f>'Gene Table'!D59</f>
        <v>NM_000745</v>
      </c>
      <c r="C59" s="72" t="s">
        <v>1799</v>
      </c>
      <c r="D59" s="70">
        <f>Calculations!BN60</f>
        <v>4.8383333333333338</v>
      </c>
      <c r="E59" s="70">
        <f>Calculations!BO60</f>
        <v>3.2600000000000002</v>
      </c>
      <c r="F59" s="71">
        <f t="shared" si="1"/>
        <v>3.4955582019891539E-2</v>
      </c>
      <c r="G59" s="71">
        <f t="shared" si="2"/>
        <v>0.10438598992854616</v>
      </c>
      <c r="H59" s="70">
        <f t="shared" si="3"/>
        <v>0.3348685206110435</v>
      </c>
      <c r="I59" s="86">
        <f>IF(OR(COUNT(Calculations!BP60:BY60)&lt;3,COUNT(Calculations!BZ60:CI60)&lt;3),"N/A", IF(ISERROR(TTEST(Calculations!BP60:BY60,Calculations!BZ60:CI60,2,2)),"N/A",TTEST(Calculations!BP60:BY60,Calculations!BZ60:CI60,2,2)))</f>
        <v>6.3314146418272626E-4</v>
      </c>
      <c r="J59" s="70">
        <f t="shared" si="0"/>
        <v>-2.9862466563750854</v>
      </c>
      <c r="K59" s="85" t="str">
        <f>IF(AND('Test Sample Data'!N59&gt;=35,'Control Sample Data'!N59&gt;=35),"Type 3",IF(AND('Test Sample Data'!N59&gt;=30,'Control Sample Data'!N59&gt;=30, OR(I59&gt;=0.05, I59="N/A")),"Type 2",IF(OR(AND('Test Sample Data'!N59&gt;=30,'Control Sample Data'!N59&lt;=30), AND('Test Sample Data'!N59&lt;=30,'Control Sample Data'!N59&gt;=30)),"Type 1","OKAY")))</f>
        <v>OKAY</v>
      </c>
    </row>
    <row r="60" spans="1:11">
      <c r="A60" s="167"/>
      <c r="B60" s="84" t="str">
        <f>'Gene Table'!D60</f>
        <v>NM_033338</v>
      </c>
      <c r="C60" s="72" t="s">
        <v>1800</v>
      </c>
      <c r="D60" s="70">
        <f>Calculations!BN61</f>
        <v>4.9316666666666675</v>
      </c>
      <c r="E60" s="70">
        <f>Calculations!BO61</f>
        <v>5.2299999999999995</v>
      </c>
      <c r="F60" s="71">
        <f t="shared" si="1"/>
        <v>3.276577198621651E-2</v>
      </c>
      <c r="G60" s="71">
        <f t="shared" si="2"/>
        <v>2.6644840367748661E-2</v>
      </c>
      <c r="H60" s="70">
        <f t="shared" si="3"/>
        <v>1.2297229607679212</v>
      </c>
      <c r="I60" s="86">
        <f>IF(OR(COUNT(Calculations!BP61:BY61)&lt;3,COUNT(Calculations!BZ61:CI61)&lt;3),"N/A", IF(ISERROR(TTEST(Calculations!BP61:BY61,Calculations!BZ61:CI61,2,2)),"N/A",TTEST(Calculations!BP61:BY61,Calculations!BZ61:CI61,2,2)))</f>
        <v>3.0634968830613361E-2</v>
      </c>
      <c r="J60" s="70">
        <f t="shared" si="0"/>
        <v>1.2297229607679212</v>
      </c>
      <c r="K60" s="85" t="str">
        <f>IF(AND('Test Sample Data'!N60&gt;=35,'Control Sample Data'!N60&gt;=35),"Type 3",IF(AND('Test Sample Data'!N60&gt;=30,'Control Sample Data'!N60&gt;=30, OR(I60&gt;=0.05, I60="N/A")),"Type 2",IF(OR(AND('Test Sample Data'!N60&gt;=30,'Control Sample Data'!N60&lt;=30), AND('Test Sample Data'!N60&lt;=30,'Control Sample Data'!N60&gt;=30)),"Type 1","OKAY")))</f>
        <v>OKAY</v>
      </c>
    </row>
    <row r="61" spans="1:11">
      <c r="A61" s="167"/>
      <c r="B61" s="84" t="str">
        <f>'Gene Table'!D61</f>
        <v>NM_001226</v>
      </c>
      <c r="C61" s="72" t="s">
        <v>1801</v>
      </c>
      <c r="D61" s="70">
        <f>Calculations!BN62</f>
        <v>2.4250000000000007</v>
      </c>
      <c r="E61" s="70">
        <f>Calculations!BO62</f>
        <v>3.6866666666666674</v>
      </c>
      <c r="F61" s="71">
        <f t="shared" si="1"/>
        <v>0.18620968289033771</v>
      </c>
      <c r="G61" s="71">
        <f t="shared" si="2"/>
        <v>7.7660959030370805E-2</v>
      </c>
      <c r="H61" s="70">
        <f t="shared" si="3"/>
        <v>2.3977257712915554</v>
      </c>
      <c r="I61" s="86">
        <f>IF(OR(COUNT(Calculations!BP62:BY62)&lt;3,COUNT(Calculations!BZ62:CI62)&lt;3),"N/A", IF(ISERROR(TTEST(Calculations!BP62:BY62,Calculations!BZ62:CI62,2,2)),"N/A",TTEST(Calculations!BP62:BY62,Calculations!BZ62:CI62,2,2)))</f>
        <v>6.6671880913691194E-5</v>
      </c>
      <c r="J61" s="70">
        <f t="shared" si="0"/>
        <v>2.3977257712915554</v>
      </c>
      <c r="K61" s="85" t="str">
        <f>IF(AND('Test Sample Data'!N61&gt;=35,'Control Sample Data'!N61&gt;=35),"Type 3",IF(AND('Test Sample Data'!N61&gt;=30,'Control Sample Data'!N61&gt;=30, OR(I61&gt;=0.05, I61="N/A")),"Type 2",IF(OR(AND('Test Sample Data'!N61&gt;=30,'Control Sample Data'!N61&lt;=30), AND('Test Sample Data'!N61&lt;=30,'Control Sample Data'!N61&gt;=30)),"Type 1","OKAY")))</f>
        <v>OKAY</v>
      </c>
    </row>
    <row r="62" spans="1:11">
      <c r="A62" s="167"/>
      <c r="B62" s="84" t="str">
        <f>'Gene Table'!D62</f>
        <v>NM_004346</v>
      </c>
      <c r="C62" s="72" t="s">
        <v>1802</v>
      </c>
      <c r="D62" s="70">
        <f>Calculations!BN63</f>
        <v>2.2416666666666671</v>
      </c>
      <c r="E62" s="70">
        <f>Calculations!BO63</f>
        <v>4.38</v>
      </c>
      <c r="F62" s="71">
        <f t="shared" si="1"/>
        <v>0.2114419196578621</v>
      </c>
      <c r="G62" s="71">
        <f t="shared" si="2"/>
        <v>4.8027349415250394E-2</v>
      </c>
      <c r="H62" s="70">
        <f t="shared" si="3"/>
        <v>4.4025315207322633</v>
      </c>
      <c r="I62" s="86">
        <f>IF(OR(COUNT(Calculations!BP63:BY63)&lt;3,COUNT(Calculations!BZ63:CI63)&lt;3),"N/A", IF(ISERROR(TTEST(Calculations!BP63:BY63,Calculations!BZ63:CI63,2,2)),"N/A",TTEST(Calculations!BP63:BY63,Calculations!BZ63:CI63,2,2)))</f>
        <v>3.2538137724046576E-7</v>
      </c>
      <c r="J62" s="70">
        <f t="shared" si="0"/>
        <v>4.4025315207322633</v>
      </c>
      <c r="K62" s="85" t="str">
        <f>IF(AND('Test Sample Data'!N62&gt;=35,'Control Sample Data'!N62&gt;=35),"Type 3",IF(AND('Test Sample Data'!N62&gt;=30,'Control Sample Data'!N62&gt;=30, OR(I62&gt;=0.05, I62="N/A")),"Type 2",IF(OR(AND('Test Sample Data'!N62&gt;=30,'Control Sample Data'!N62&lt;=30), AND('Test Sample Data'!N62&lt;=30,'Control Sample Data'!N62&gt;=30)),"Type 1","OKAY")))</f>
        <v>OKAY</v>
      </c>
    </row>
    <row r="63" spans="1:11" ht="12.75" customHeight="1">
      <c r="A63" s="167"/>
      <c r="B63" s="84" t="str">
        <f>'Gene Table'!D63</f>
        <v>NM_005431</v>
      </c>
      <c r="C63" s="72" t="s">
        <v>1803</v>
      </c>
      <c r="D63" s="70">
        <f>Calculations!BN64</f>
        <v>2.5516666666666681</v>
      </c>
      <c r="E63" s="70">
        <f>Calculations!BO64</f>
        <v>5.3499999999999988</v>
      </c>
      <c r="F63" s="71">
        <f t="shared" si="1"/>
        <v>0.17055788204612121</v>
      </c>
      <c r="G63" s="71">
        <f t="shared" si="2"/>
        <v>2.4518253059273479E-2</v>
      </c>
      <c r="H63" s="70">
        <f t="shared" si="3"/>
        <v>6.9563635563183617</v>
      </c>
      <c r="I63" s="86">
        <f>IF(OR(COUNT(Calculations!BP64:BY64)&lt;3,COUNT(Calculations!BZ64:CI64)&lt;3),"N/A", IF(ISERROR(TTEST(Calculations!BP64:BY64,Calculations!BZ64:CI64,2,2)),"N/A",TTEST(Calculations!BP64:BY64,Calculations!BZ64:CI64,2,2)))</f>
        <v>4.3906495119676779E-7</v>
      </c>
      <c r="J63" s="70">
        <f t="shared" si="0"/>
        <v>6.9563635563183617</v>
      </c>
      <c r="K63" s="85" t="str">
        <f>IF(AND('Test Sample Data'!N63&gt;=35,'Control Sample Data'!N63&gt;=35),"Type 3",IF(AND('Test Sample Data'!N63&gt;=30,'Control Sample Data'!N63&gt;=30, OR(I63&gt;=0.05, I63="N/A")),"Type 2",IF(OR(AND('Test Sample Data'!N63&gt;=30,'Control Sample Data'!N63&lt;=30), AND('Test Sample Data'!N63&lt;=30,'Control Sample Data'!N63&gt;=30)),"Type 1","OKAY")))</f>
        <v>OKAY</v>
      </c>
    </row>
    <row r="64" spans="1:11">
      <c r="A64" s="167"/>
      <c r="B64" s="84" t="str">
        <f>'Gene Table'!D64</f>
        <v>NM_000455</v>
      </c>
      <c r="C64" s="72" t="s">
        <v>1804</v>
      </c>
      <c r="D64" s="70">
        <f>Calculations!BN65</f>
        <v>-0.13166666666666652</v>
      </c>
      <c r="E64" s="70">
        <f>Calculations!BO65</f>
        <v>3.0266666666666651</v>
      </c>
      <c r="F64" s="71">
        <f t="shared" si="1"/>
        <v>1.0955586094158849</v>
      </c>
      <c r="G64" s="71">
        <f t="shared" si="2"/>
        <v>0.1227107319058445</v>
      </c>
      <c r="H64" s="70">
        <f t="shared" si="3"/>
        <v>8.9279771410417723</v>
      </c>
      <c r="I64" s="86">
        <f>IF(OR(COUNT(Calculations!BP65:BY65)&lt;3,COUNT(Calculations!BZ65:CI65)&lt;3),"N/A", IF(ISERROR(TTEST(Calculations!BP65:BY65,Calculations!BZ65:CI65,2,2)),"N/A",TTEST(Calculations!BP65:BY65,Calculations!BZ65:CI65,2,2)))</f>
        <v>7.9832981452862851E-8</v>
      </c>
      <c r="J64" s="70">
        <f t="shared" si="0"/>
        <v>8.9279771410417723</v>
      </c>
      <c r="K64" s="85" t="str">
        <f>IF(AND('Test Sample Data'!N64&gt;=35,'Control Sample Data'!N64&gt;=35),"Type 3",IF(AND('Test Sample Data'!N64&gt;=30,'Control Sample Data'!N64&gt;=30, OR(I64&gt;=0.05, I64="N/A")),"Type 2",IF(OR(AND('Test Sample Data'!N64&gt;=30,'Control Sample Data'!N64&lt;=30), AND('Test Sample Data'!N64&lt;=30,'Control Sample Data'!N64&gt;=30)),"Type 1","OKAY")))</f>
        <v>OKAY</v>
      </c>
    </row>
    <row r="65" spans="1:11">
      <c r="A65" s="167"/>
      <c r="B65" s="84" t="str">
        <f>'Gene Table'!D65</f>
        <v>NM_053056</v>
      </c>
      <c r="C65" s="72" t="s">
        <v>1805</v>
      </c>
      <c r="D65" s="70">
        <f>Calculations!BN66</f>
        <v>1.3549999999999993</v>
      </c>
      <c r="E65" s="70">
        <f>Calculations!BO66</f>
        <v>1.9233333333333331</v>
      </c>
      <c r="F65" s="71">
        <f t="shared" si="1"/>
        <v>0.39093482156429699</v>
      </c>
      <c r="G65" s="71">
        <f t="shared" si="2"/>
        <v>0.26364465737900328</v>
      </c>
      <c r="H65" s="70">
        <f t="shared" si="3"/>
        <v>1.4828095719850196</v>
      </c>
      <c r="I65" s="86">
        <f>IF(OR(COUNT(Calculations!BP66:BY66)&lt;3,COUNT(Calculations!BZ66:CI66)&lt;3),"N/A", IF(ISERROR(TTEST(Calculations!BP66:BY66,Calculations!BZ66:CI66,2,2)),"N/A",TTEST(Calculations!BP66:BY66,Calculations!BZ66:CI66,2,2)))</f>
        <v>1.8856899635916001E-4</v>
      </c>
      <c r="J65" s="70">
        <f t="shared" si="0"/>
        <v>1.4828095719850196</v>
      </c>
      <c r="K65" s="85" t="str">
        <f>IF(AND('Test Sample Data'!N65&gt;=35,'Control Sample Data'!N65&gt;=35),"Type 3",IF(AND('Test Sample Data'!N65&gt;=30,'Control Sample Data'!N65&gt;=30, OR(I65&gt;=0.05, I65="N/A")),"Type 2",IF(OR(AND('Test Sample Data'!N65&gt;=30,'Control Sample Data'!N65&lt;=30), AND('Test Sample Data'!N65&lt;=30,'Control Sample Data'!N65&gt;=30)),"Type 1","OKAY")))</f>
        <v>OKAY</v>
      </c>
    </row>
    <row r="66" spans="1:11">
      <c r="A66" s="167"/>
      <c r="B66" s="84" t="str">
        <f>'Gene Table'!D66</f>
        <v>NM_000962</v>
      </c>
      <c r="C66" s="72" t="s">
        <v>1806</v>
      </c>
      <c r="D66" s="70">
        <f>Calculations!BN67</f>
        <v>9.6616666666666671</v>
      </c>
      <c r="E66" s="70">
        <f>Calculations!BO67</f>
        <v>10.67</v>
      </c>
      <c r="F66" s="71">
        <f t="shared" si="1"/>
        <v>1.2346632606659543E-3</v>
      </c>
      <c r="G66" s="71">
        <f t="shared" si="2"/>
        <v>6.137760617782364E-4</v>
      </c>
      <c r="H66" s="70">
        <f t="shared" si="3"/>
        <v>2.0115858821357078</v>
      </c>
      <c r="I66" s="86">
        <f>IF(OR(COUNT(Calculations!BP67:BY67)&lt;3,COUNT(Calculations!BZ67:CI67)&lt;3),"N/A", IF(ISERROR(TTEST(Calculations!BP67:BY67,Calculations!BZ67:CI67,2,2)),"N/A",TTEST(Calculations!BP67:BY67,Calculations!BZ67:CI67,2,2)))</f>
        <v>1.2719312653163074E-3</v>
      </c>
      <c r="J66" s="70">
        <f t="shared" si="0"/>
        <v>2.0115858821357078</v>
      </c>
      <c r="K66" s="85" t="str">
        <f>IF(AND('Test Sample Data'!N66&gt;=35,'Control Sample Data'!N66&gt;=35),"Type 3",IF(AND('Test Sample Data'!N66&gt;=30,'Control Sample Data'!N66&gt;=30, OR(I66&gt;=0.05, I66="N/A")),"Type 2",IF(OR(AND('Test Sample Data'!N66&gt;=30,'Control Sample Data'!N66&lt;=30), AND('Test Sample Data'!N66&lt;=30,'Control Sample Data'!N66&gt;=30)),"Type 1","OKAY")))</f>
        <v>OKAY</v>
      </c>
    </row>
    <row r="67" spans="1:11" ht="14.25" customHeight="1">
      <c r="A67" s="167"/>
      <c r="B67" s="84" t="str">
        <f>'Gene Table'!D67</f>
        <v>NM_000314</v>
      </c>
      <c r="C67" s="72" t="s">
        <v>1807</v>
      </c>
      <c r="D67" s="70">
        <f>Calculations!BN68</f>
        <v>1.4550000000000007</v>
      </c>
      <c r="E67" s="70">
        <f>Calculations!BO68</f>
        <v>1.0766666666666656</v>
      </c>
      <c r="F67" s="71">
        <f t="shared" si="1"/>
        <v>0.3647550860600437</v>
      </c>
      <c r="G67" s="71">
        <f t="shared" si="2"/>
        <v>0.47412301558724906</v>
      </c>
      <c r="H67" s="70">
        <f t="shared" si="3"/>
        <v>0.76932583753239192</v>
      </c>
      <c r="I67" s="86">
        <f>IF(OR(COUNT(Calculations!BP68:BY68)&lt;3,COUNT(Calculations!BZ68:CI68)&lt;3),"N/A", IF(ISERROR(TTEST(Calculations!BP68:BY68,Calculations!BZ68:CI68,2,2)),"N/A",TTEST(Calculations!BP68:BY68,Calculations!BZ68:CI68,2,2)))</f>
        <v>1.45896077974413E-3</v>
      </c>
      <c r="J67" s="70">
        <f t="shared" ref="J67:J90" si="4">IF(H67&gt;1,H67,-1/H67)</f>
        <v>-1.2998393544242504</v>
      </c>
      <c r="K67" s="85" t="str">
        <f>IF(AND('Test Sample Data'!N67&gt;=35,'Control Sample Data'!N67&gt;=35),"Type 3",IF(AND('Test Sample Data'!N67&gt;=30,'Control Sample Data'!N67&gt;=30, OR(I67&gt;=0.05, I67="N/A")),"Type 2",IF(OR(AND('Test Sample Data'!N67&gt;=30,'Control Sample Data'!N67&lt;=30), AND('Test Sample Data'!N67&lt;=30,'Control Sample Data'!N67&gt;=30)),"Type 1","OKAY")))</f>
        <v>OKAY</v>
      </c>
    </row>
    <row r="68" spans="1:11">
      <c r="A68" s="167"/>
      <c r="B68" s="84" t="str">
        <f>'Gene Table'!D68</f>
        <v>NM_002770</v>
      </c>
      <c r="C68" s="72" t="s">
        <v>1808</v>
      </c>
      <c r="D68" s="70">
        <f>Calculations!BN69</f>
        <v>1.0016666666666676</v>
      </c>
      <c r="E68" s="70">
        <f>Calculations!BO69</f>
        <v>10.67</v>
      </c>
      <c r="F68" s="71">
        <f t="shared" ref="F68:F90" si="5">2^-D68</f>
        <v>0.49942271086901474</v>
      </c>
      <c r="G68" s="71">
        <f t="shared" ref="G68:G90" si="6">2^-E68</f>
        <v>6.137760617782364E-4</v>
      </c>
      <c r="H68" s="70">
        <f t="shared" ref="H68:H90" si="7">F68/G68</f>
        <v>813.68880601515104</v>
      </c>
      <c r="I68" s="86">
        <f>IF(OR(COUNT(Calculations!BP69:BY69)&lt;3,COUNT(Calculations!BZ69:CI69)&lt;3),"N/A", IF(ISERROR(TTEST(Calculations!BP69:BY69,Calculations!BZ69:CI69,2,2)),"N/A",TTEST(Calculations!BP69:BY69,Calculations!BZ69:CI69,2,2)))</f>
        <v>2.4121588087810267E-7</v>
      </c>
      <c r="J68" s="70">
        <f t="shared" si="4"/>
        <v>813.68880601515104</v>
      </c>
      <c r="K68" s="85" t="str">
        <f>IF(AND('Test Sample Data'!N68&gt;=35,'Control Sample Data'!N68&gt;=35),"Type 3",IF(AND('Test Sample Data'!N68&gt;=30,'Control Sample Data'!N68&gt;=30, OR(I68&gt;=0.05, I68="N/A")),"Type 2",IF(OR(AND('Test Sample Data'!N68&gt;=30,'Control Sample Data'!N68&lt;=30), AND('Test Sample Data'!N68&lt;=30,'Control Sample Data'!N68&gt;=30)),"Type 1","OKAY")))</f>
        <v>Type 1</v>
      </c>
    </row>
    <row r="69" spans="1:11">
      <c r="A69" s="167"/>
      <c r="B69" s="84" t="str">
        <f>'Gene Table'!D69</f>
        <v>NM_002539</v>
      </c>
      <c r="C69" s="72" t="s">
        <v>1809</v>
      </c>
      <c r="D69" s="70">
        <f>Calculations!BN70</f>
        <v>1.6750000000000018</v>
      </c>
      <c r="E69" s="70">
        <f>Calculations!BO70</f>
        <v>3.543333333333333</v>
      </c>
      <c r="F69" s="71">
        <f t="shared" si="5"/>
        <v>0.31316610965603159</v>
      </c>
      <c r="G69" s="71">
        <f t="shared" si="6"/>
        <v>8.5772956902736258E-2</v>
      </c>
      <c r="H69" s="70">
        <f t="shared" si="7"/>
        <v>3.6511054412074397</v>
      </c>
      <c r="I69" s="86">
        <f>IF(OR(COUNT(Calculations!BP70:BY70)&lt;3,COUNT(Calculations!BZ70:CI70)&lt;3),"N/A", IF(ISERROR(TTEST(Calculations!BP70:BY70,Calculations!BZ70:CI70,2,2)),"N/A",TTEST(Calculations!BP70:BY70,Calculations!BZ70:CI70,2,2)))</f>
        <v>1.0374467265106819E-3</v>
      </c>
      <c r="J69" s="70">
        <f t="shared" si="4"/>
        <v>3.6511054412074397</v>
      </c>
      <c r="K69" s="85" t="str">
        <f>IF(AND('Test Sample Data'!N69&gt;=35,'Control Sample Data'!N69&gt;=35),"Type 3",IF(AND('Test Sample Data'!N69&gt;=30,'Control Sample Data'!N69&gt;=30, OR(I69&gt;=0.05, I69="N/A")),"Type 2",IF(OR(AND('Test Sample Data'!N69&gt;=30,'Control Sample Data'!N69&lt;=30), AND('Test Sample Data'!N69&lt;=30,'Control Sample Data'!N69&gt;=30)),"Type 1","OKAY")))</f>
        <v>OKAY</v>
      </c>
    </row>
    <row r="70" spans="1:11" ht="13.5" customHeight="1">
      <c r="A70" s="167"/>
      <c r="B70" s="84" t="str">
        <f>'Gene Table'!D70</f>
        <v>NM_002524</v>
      </c>
      <c r="C70" s="72" t="s">
        <v>1813</v>
      </c>
      <c r="D70" s="70">
        <f>Calculations!BN71</f>
        <v>8.0483333333333338</v>
      </c>
      <c r="E70" s="70">
        <f>Calculations!BO71</f>
        <v>4.6099999999999994</v>
      </c>
      <c r="F70" s="71">
        <f t="shared" si="5"/>
        <v>3.7775502622790025E-3</v>
      </c>
      <c r="G70" s="71">
        <f t="shared" si="6"/>
        <v>4.0949793870573882E-2</v>
      </c>
      <c r="H70" s="70">
        <f t="shared" si="7"/>
        <v>9.2248334001835186E-2</v>
      </c>
      <c r="I70" s="86">
        <f>IF(OR(COUNT(Calculations!BP71:BY71)&lt;3,COUNT(Calculations!BZ71:CI71)&lt;3),"N/A", IF(ISERROR(TTEST(Calculations!BP71:BY71,Calculations!BZ71:CI71,2,2)),"N/A",TTEST(Calculations!BP71:BY71,Calculations!BZ71:CI71,2,2)))</f>
        <v>3.1309524152728433E-6</v>
      </c>
      <c r="J70" s="70">
        <f t="shared" si="4"/>
        <v>-10.840304172648864</v>
      </c>
      <c r="K70" s="85" t="str">
        <f>IF(AND('Test Sample Data'!N70&gt;=35,'Control Sample Data'!N70&gt;=35),"Type 3",IF(AND('Test Sample Data'!N70&gt;=30,'Control Sample Data'!N70&gt;=30, OR(I70&gt;=0.05, I70="N/A")),"Type 2",IF(OR(AND('Test Sample Data'!N70&gt;=30,'Control Sample Data'!N70&lt;=30), AND('Test Sample Data'!N70&lt;=30,'Control Sample Data'!N70&gt;=30)),"Type 1","OKAY")))</f>
        <v>Type 1</v>
      </c>
    </row>
    <row r="71" spans="1:11">
      <c r="A71" s="167"/>
      <c r="B71" s="84" t="str">
        <f>'Gene Table'!D71</f>
        <v>NM_000625</v>
      </c>
      <c r="C71" s="72" t="s">
        <v>1814</v>
      </c>
      <c r="D71" s="70">
        <f>Calculations!BN72</f>
        <v>3.6483333333333334</v>
      </c>
      <c r="E71" s="70">
        <f>Calculations!BO72</f>
        <v>4.8266666666666653</v>
      </c>
      <c r="F71" s="71">
        <f t="shared" si="5"/>
        <v>7.9752119270709868E-2</v>
      </c>
      <c r="G71" s="71">
        <f t="shared" si="6"/>
        <v>3.5239403970181431E-2</v>
      </c>
      <c r="H71" s="70">
        <f t="shared" si="7"/>
        <v>2.2631517643769974</v>
      </c>
      <c r="I71" s="86">
        <f>IF(OR(COUNT(Calculations!BP72:BY72)&lt;3,COUNT(Calculations!BZ72:CI72)&lt;3),"N/A", IF(ISERROR(TTEST(Calculations!BP72:BY72,Calculations!BZ72:CI72,2,2)),"N/A",TTEST(Calculations!BP72:BY72,Calculations!BZ72:CI72,2,2)))</f>
        <v>6.8007223393491302E-5</v>
      </c>
      <c r="J71" s="70">
        <f t="shared" si="4"/>
        <v>2.2631517643769974</v>
      </c>
      <c r="K71" s="85" t="str">
        <f>IF(AND('Test Sample Data'!N71&gt;=35,'Control Sample Data'!N71&gt;=35),"Type 3",IF(AND('Test Sample Data'!N71&gt;=30,'Control Sample Data'!N71&gt;=30, OR(I71&gt;=0.05, I71="N/A")),"Type 2",IF(OR(AND('Test Sample Data'!N71&gt;=30,'Control Sample Data'!N71&lt;=30), AND('Test Sample Data'!N71&lt;=30,'Control Sample Data'!N71&gt;=30)),"Type 1","OKAY")))</f>
        <v>OKAY</v>
      </c>
    </row>
    <row r="72" spans="1:11">
      <c r="A72" s="167"/>
      <c r="B72" s="84" t="str">
        <f>'Gene Table'!D72</f>
        <v>NM_002439</v>
      </c>
      <c r="C72" s="72" t="s">
        <v>1815</v>
      </c>
      <c r="D72" s="70">
        <f>Calculations!BN73</f>
        <v>5.8583333333333343</v>
      </c>
      <c r="E72" s="70">
        <f>Calculations!BO73</f>
        <v>6.4899999999999993</v>
      </c>
      <c r="F72" s="71">
        <f t="shared" si="5"/>
        <v>1.7237169096308531E-2</v>
      </c>
      <c r="G72" s="71">
        <f t="shared" si="6"/>
        <v>1.112539215310213E-2</v>
      </c>
      <c r="H72" s="70">
        <f t="shared" si="7"/>
        <v>1.5493538438105514</v>
      </c>
      <c r="I72" s="86">
        <f>IF(OR(COUNT(Calculations!BP73:BY73)&lt;3,COUNT(Calculations!BZ73:CI73)&lt;3),"N/A", IF(ISERROR(TTEST(Calculations!BP73:BY73,Calculations!BZ73:CI73,2,2)),"N/A",TTEST(Calculations!BP73:BY73,Calculations!BZ73:CI73,2,2)))</f>
        <v>2.5795318255397897E-3</v>
      </c>
      <c r="J72" s="70">
        <f t="shared" si="4"/>
        <v>1.5493538438105514</v>
      </c>
      <c r="K72" s="85" t="str">
        <f>IF(AND('Test Sample Data'!N72&gt;=35,'Control Sample Data'!N72&gt;=35),"Type 3",IF(AND('Test Sample Data'!N72&gt;=30,'Control Sample Data'!N72&gt;=30, OR(I72&gt;=0.05, I72="N/A")),"Type 2",IF(OR(AND('Test Sample Data'!N72&gt;=30,'Control Sample Data'!N72&lt;=30), AND('Test Sample Data'!N72&lt;=30,'Control Sample Data'!N72&gt;=30)),"Type 1","OKAY")))</f>
        <v>Type 1</v>
      </c>
    </row>
    <row r="73" spans="1:11">
      <c r="A73" s="167"/>
      <c r="B73" s="84" t="str">
        <f>'Gene Table'!D73</f>
        <v>NM_002303</v>
      </c>
      <c r="C73" s="72" t="s">
        <v>1816</v>
      </c>
      <c r="D73" s="70">
        <f>Calculations!BN74</f>
        <v>8.1516666666666673</v>
      </c>
      <c r="E73" s="70">
        <f>Calculations!BO74</f>
        <v>10.67</v>
      </c>
      <c r="F73" s="71">
        <f t="shared" si="5"/>
        <v>3.5164449156957398E-3</v>
      </c>
      <c r="G73" s="71">
        <f t="shared" si="6"/>
        <v>6.137760617782364E-4</v>
      </c>
      <c r="H73" s="70">
        <f t="shared" si="7"/>
        <v>5.7291985378313228</v>
      </c>
      <c r="I73" s="86">
        <f>IF(OR(COUNT(Calculations!BP74:BY74)&lt;3,COUNT(Calculations!BZ74:CI74)&lt;3),"N/A", IF(ISERROR(TTEST(Calculations!BP74:BY74,Calculations!BZ74:CI74,2,2)),"N/A",TTEST(Calculations!BP74:BY74,Calculations!BZ74:CI74,2,2)))</f>
        <v>3.0274799621354516E-4</v>
      </c>
      <c r="J73" s="70">
        <f t="shared" si="4"/>
        <v>5.7291985378313228</v>
      </c>
      <c r="K73" s="85" t="str">
        <f>IF(AND('Test Sample Data'!N73&gt;=35,'Control Sample Data'!N73&gt;=35),"Type 3",IF(AND('Test Sample Data'!N73&gt;=30,'Control Sample Data'!N73&gt;=30, OR(I73&gt;=0.05, I73="N/A")),"Type 2",IF(OR(AND('Test Sample Data'!N73&gt;=30,'Control Sample Data'!N73&lt;=30), AND('Test Sample Data'!N73&lt;=30,'Control Sample Data'!N73&gt;=30)),"Type 1","OKAY")))</f>
        <v>OKAY</v>
      </c>
    </row>
    <row r="74" spans="1:11">
      <c r="A74" s="167"/>
      <c r="B74" s="84" t="str">
        <f>'Gene Table'!D74</f>
        <v>NM_000044</v>
      </c>
      <c r="C74" s="72" t="s">
        <v>1817</v>
      </c>
      <c r="D74" s="70">
        <f>Calculations!BN75</f>
        <v>0.99166666666666592</v>
      </c>
      <c r="E74" s="70">
        <f>Calculations!BO75</f>
        <v>1.6766666666666648</v>
      </c>
      <c r="F74" s="71">
        <f t="shared" si="5"/>
        <v>0.50289647053392694</v>
      </c>
      <c r="G74" s="71">
        <f t="shared" si="6"/>
        <v>0.31280453487343785</v>
      </c>
      <c r="H74" s="70">
        <f t="shared" si="7"/>
        <v>1.6077019814863016</v>
      </c>
      <c r="I74" s="86">
        <f>IF(OR(COUNT(Calculations!BP75:BY75)&lt;3,COUNT(Calculations!BZ75:CI75)&lt;3),"N/A", IF(ISERROR(TTEST(Calculations!BP75:BY75,Calculations!BZ75:CI75,2,2)),"N/A",TTEST(Calculations!BP75:BY75,Calculations!BZ75:CI75,2,2)))</f>
        <v>7.5043997453436571E-5</v>
      </c>
      <c r="J74" s="70">
        <f t="shared" si="4"/>
        <v>1.6077019814863016</v>
      </c>
      <c r="K74" s="85" t="str">
        <f>IF(AND('Test Sample Data'!N74&gt;=35,'Control Sample Data'!N74&gt;=35),"Type 3",IF(AND('Test Sample Data'!N74&gt;=30,'Control Sample Data'!N74&gt;=30, OR(I74&gt;=0.05, I74="N/A")),"Type 2",IF(OR(AND('Test Sample Data'!N74&gt;=30,'Control Sample Data'!N74&lt;=30), AND('Test Sample Data'!N74&lt;=30,'Control Sample Data'!N74&gt;=30)),"Type 1","OKAY")))</f>
        <v>OKAY</v>
      </c>
    </row>
    <row r="75" spans="1:11">
      <c r="A75" s="167"/>
      <c r="B75" s="84" t="str">
        <f>'Gene Table'!D75</f>
        <v>NM_000418</v>
      </c>
      <c r="C75" s="72" t="s">
        <v>1818</v>
      </c>
      <c r="D75" s="70">
        <f>Calculations!BN76</f>
        <v>1.8116666666666663</v>
      </c>
      <c r="E75" s="70">
        <f>Calculations!BO76</f>
        <v>2.9133333333333327</v>
      </c>
      <c r="F75" s="71">
        <f t="shared" si="5"/>
        <v>0.2848616537200096</v>
      </c>
      <c r="G75" s="71">
        <f t="shared" si="6"/>
        <v>0.13273922549529477</v>
      </c>
      <c r="H75" s="70">
        <f t="shared" si="7"/>
        <v>2.1460246785160515</v>
      </c>
      <c r="I75" s="86">
        <f>IF(OR(COUNT(Calculations!BP76:BY76)&lt;3,COUNT(Calculations!BZ76:CI76)&lt;3),"N/A", IF(ISERROR(TTEST(Calculations!BP76:BY76,Calculations!BZ76:CI76,2,2)),"N/A",TTEST(Calculations!BP76:BY76,Calculations!BZ76:CI76,2,2)))</f>
        <v>4.0804937471090913E-5</v>
      </c>
      <c r="J75" s="70">
        <f t="shared" si="4"/>
        <v>2.1460246785160515</v>
      </c>
      <c r="K75" s="85" t="str">
        <f>IF(AND('Test Sample Data'!N75&gt;=35,'Control Sample Data'!N75&gt;=35),"Type 3",IF(AND('Test Sample Data'!N75&gt;=30,'Control Sample Data'!N75&gt;=30, OR(I75&gt;=0.05, I75="N/A")),"Type 2",IF(OR(AND('Test Sample Data'!N75&gt;=30,'Control Sample Data'!N75&lt;=30), AND('Test Sample Data'!N75&lt;=30,'Control Sample Data'!N75&gt;=30)),"Type 1","OKAY")))</f>
        <v>OKAY</v>
      </c>
    </row>
    <row r="76" spans="1:11">
      <c r="A76" s="167"/>
      <c r="B76" s="84" t="str">
        <f>'Gene Table'!D76</f>
        <v>NM_000041</v>
      </c>
      <c r="C76" s="72" t="s">
        <v>1819</v>
      </c>
      <c r="D76" s="70">
        <f>Calculations!BN77</f>
        <v>3.1666666666667474E-2</v>
      </c>
      <c r="E76" s="70">
        <f>Calculations!BO77</f>
        <v>1.3200000000000003</v>
      </c>
      <c r="F76" s="71">
        <f t="shared" si="5"/>
        <v>0.97828948020200035</v>
      </c>
      <c r="G76" s="71">
        <f t="shared" si="6"/>
        <v>0.400534938794811</v>
      </c>
      <c r="H76" s="70">
        <f t="shared" si="7"/>
        <v>2.4424572876104715</v>
      </c>
      <c r="I76" s="86">
        <f>IF(OR(COUNT(Calculations!BP77:BY77)&lt;3,COUNT(Calculations!BZ77:CI77)&lt;3),"N/A", IF(ISERROR(TTEST(Calculations!BP77:BY77,Calculations!BZ77:CI77,2,2)),"N/A",TTEST(Calculations!BP77:BY77,Calculations!BZ77:CI77,2,2)))</f>
        <v>9.3955097603825928E-6</v>
      </c>
      <c r="J76" s="70">
        <f t="shared" si="4"/>
        <v>2.4424572876104715</v>
      </c>
      <c r="K76" s="85" t="str">
        <f>IF(AND('Test Sample Data'!N76&gt;=35,'Control Sample Data'!N76&gt;=35),"Type 3",IF(AND('Test Sample Data'!N76&gt;=30,'Control Sample Data'!N76&gt;=30, OR(I76&gt;=0.05, I76="N/A")),"Type 2",IF(OR(AND('Test Sample Data'!N76&gt;=30,'Control Sample Data'!N76&lt;=30), AND('Test Sample Data'!N76&lt;=30,'Control Sample Data'!N76&gt;=30)),"Type 1","OKAY")))</f>
        <v>OKAY</v>
      </c>
    </row>
    <row r="77" spans="1:11">
      <c r="A77" s="167"/>
      <c r="B77" s="84" t="str">
        <f>'Gene Table'!D77</f>
        <v>NM_002075</v>
      </c>
      <c r="C77" s="72" t="s">
        <v>1820</v>
      </c>
      <c r="D77" s="70">
        <f>Calculations!BN78</f>
        <v>-1.7583333333333329</v>
      </c>
      <c r="E77" s="70">
        <f>Calculations!BO78</f>
        <v>-1.0800000000000007</v>
      </c>
      <c r="F77" s="71">
        <f t="shared" si="5"/>
        <v>3.3830707145257928</v>
      </c>
      <c r="G77" s="71">
        <f t="shared" si="6"/>
        <v>2.1140360811227619</v>
      </c>
      <c r="H77" s="70">
        <f t="shared" si="7"/>
        <v>1.6002899594452751</v>
      </c>
      <c r="I77" s="86">
        <f>IF(OR(COUNT(Calculations!BP78:BY78)&lt;3,COUNT(Calculations!BZ78:CI78)&lt;3),"N/A", IF(ISERROR(TTEST(Calculations!BP78:BY78,Calculations!BZ78:CI78,2,2)),"N/A",TTEST(Calculations!BP78:BY78,Calculations!BZ78:CI78,2,2)))</f>
        <v>1.2619902726760127E-5</v>
      </c>
      <c r="J77" s="70">
        <f t="shared" si="4"/>
        <v>1.6002899594452751</v>
      </c>
      <c r="K77" s="85" t="str">
        <f>IF(AND('Test Sample Data'!N77&gt;=35,'Control Sample Data'!N77&gt;=35),"Type 3",IF(AND('Test Sample Data'!N77&gt;=30,'Control Sample Data'!N77&gt;=30, OR(I77&gt;=0.05, I77="N/A")),"Type 2",IF(OR(AND('Test Sample Data'!N77&gt;=30,'Control Sample Data'!N77&lt;=30), AND('Test Sample Data'!N77&lt;=30,'Control Sample Data'!N77&gt;=30)),"Type 1","OKAY")))</f>
        <v>OKAY</v>
      </c>
    </row>
    <row r="78" spans="1:11" ht="13.5" customHeight="1">
      <c r="A78" s="167"/>
      <c r="B78" s="84" t="str">
        <f>'Gene Table'!D78</f>
        <v>NM_000516</v>
      </c>
      <c r="C78" s="72" t="s">
        <v>1821</v>
      </c>
      <c r="D78" s="70">
        <f>Calculations!BN79</f>
        <v>11.085000000000003</v>
      </c>
      <c r="E78" s="70">
        <f>Calculations!BO79</f>
        <v>10.67</v>
      </c>
      <c r="F78" s="71">
        <f t="shared" si="5"/>
        <v>4.6034401167882697E-4</v>
      </c>
      <c r="G78" s="71">
        <f t="shared" si="6"/>
        <v>6.137760617782364E-4</v>
      </c>
      <c r="H78" s="70">
        <f t="shared" si="7"/>
        <v>0.75001949464290774</v>
      </c>
      <c r="I78" s="86">
        <f>IF(OR(COUNT(Calculations!BP79:BY79)&lt;3,COUNT(Calculations!BZ79:CI79)&lt;3),"N/A", IF(ISERROR(TTEST(Calculations!BP79:BY79,Calculations!BZ79:CI79,2,2)),"N/A",TTEST(Calculations!BP79:BY79,Calculations!BZ79:CI79,2,2)))</f>
        <v>1.1157780720928428E-3</v>
      </c>
      <c r="J78" s="70">
        <f t="shared" si="4"/>
        <v>-1.333298677091201</v>
      </c>
      <c r="K78" s="85" t="str">
        <f>IF(AND('Test Sample Data'!N78&gt;=35,'Control Sample Data'!N78&gt;=35),"Type 3",IF(AND('Test Sample Data'!N78&gt;=30,'Control Sample Data'!N78&gt;=30, OR(I78&gt;=0.05, I78="N/A")),"Type 2",IF(OR(AND('Test Sample Data'!N78&gt;=30,'Control Sample Data'!N78&lt;=30), AND('Test Sample Data'!N78&lt;=30,'Control Sample Data'!N78&gt;=30)),"Type 1","OKAY")))</f>
        <v>OKAY</v>
      </c>
    </row>
    <row r="79" spans="1:11">
      <c r="A79" s="167"/>
      <c r="B79" s="84" t="str">
        <f>'Gene Table'!D79</f>
        <v>NM_000515</v>
      </c>
      <c r="C79" s="72" t="s">
        <v>1822</v>
      </c>
      <c r="D79" s="70">
        <f>Calculations!BN80</f>
        <v>6.9383333333333335</v>
      </c>
      <c r="E79" s="70">
        <f>Calculations!BO80</f>
        <v>10.113333333333332</v>
      </c>
      <c r="F79" s="71">
        <f t="shared" si="5"/>
        <v>8.1536778157324102E-3</v>
      </c>
      <c r="G79" s="71">
        <f t="shared" si="6"/>
        <v>9.0278287130015819E-4</v>
      </c>
      <c r="H79" s="70">
        <f t="shared" si="7"/>
        <v>9.0317152384490331</v>
      </c>
      <c r="I79" s="86">
        <f>IF(OR(COUNT(Calculations!BP80:BY80)&lt;3,COUNT(Calculations!BZ80:CI80)&lt;3),"N/A", IF(ISERROR(TTEST(Calculations!BP80:BY80,Calculations!BZ80:CI80,2,2)),"N/A",TTEST(Calculations!BP80:BY80,Calculations!BZ80:CI80,2,2)))</f>
        <v>9.1008047597020191E-5</v>
      </c>
      <c r="J79" s="70">
        <f t="shared" si="4"/>
        <v>9.0317152384490331</v>
      </c>
      <c r="K79" s="85" t="str">
        <f>IF(AND('Test Sample Data'!N79&gt;=35,'Control Sample Data'!N79&gt;=35),"Type 3",IF(AND('Test Sample Data'!N79&gt;=30,'Control Sample Data'!N79&gt;=30, OR(I79&gt;=0.05, I79="N/A")),"Type 2",IF(OR(AND('Test Sample Data'!N79&gt;=30,'Control Sample Data'!N79&lt;=30), AND('Test Sample Data'!N79&lt;=30,'Control Sample Data'!N79&gt;=30)),"Type 1","OKAY")))</f>
        <v>OKAY</v>
      </c>
    </row>
    <row r="80" spans="1:11">
      <c r="A80" s="167"/>
      <c r="B80" s="84" t="str">
        <f>'Gene Table'!D80</f>
        <v>NM_000690</v>
      </c>
      <c r="C80" s="72" t="s">
        <v>1823</v>
      </c>
      <c r="D80" s="70">
        <f>Calculations!BN81</f>
        <v>2.6749999999999994</v>
      </c>
      <c r="E80" s="70">
        <f>Calculations!BO81</f>
        <v>3.7533333333333325</v>
      </c>
      <c r="F80" s="71">
        <f t="shared" si="5"/>
        <v>0.15658305482801607</v>
      </c>
      <c r="G80" s="71">
        <f t="shared" si="6"/>
        <v>7.4153914681780481E-2</v>
      </c>
      <c r="H80" s="70">
        <f t="shared" si="7"/>
        <v>2.1115952610184761</v>
      </c>
      <c r="I80" s="86">
        <f>IF(OR(COUNT(Calculations!BP81:BY81)&lt;3,COUNT(Calculations!BZ81:CI81)&lt;3),"N/A", IF(ISERROR(TTEST(Calculations!BP81:BY81,Calculations!BZ81:CI81,2,2)),"N/A",TTEST(Calculations!BP81:BY81,Calculations!BZ81:CI81,2,2)))</f>
        <v>4.3810135458711768E-4</v>
      </c>
      <c r="J80" s="70">
        <f t="shared" si="4"/>
        <v>2.1115952610184761</v>
      </c>
      <c r="K80" s="85" t="str">
        <f>IF(AND('Test Sample Data'!N80&gt;=35,'Control Sample Data'!N80&gt;=35),"Type 3",IF(AND('Test Sample Data'!N80&gt;=30,'Control Sample Data'!N80&gt;=30, OR(I80&gt;=0.05, I80="N/A")),"Type 2",IF(OR(AND('Test Sample Data'!N80&gt;=30,'Control Sample Data'!N80&lt;=30), AND('Test Sample Data'!N80&lt;=30,'Control Sample Data'!N80&gt;=30)),"Type 1","OKAY")))</f>
        <v>OKAY</v>
      </c>
    </row>
    <row r="81" spans="1:11">
      <c r="A81" s="167"/>
      <c r="B81" s="84" t="str">
        <f>'Gene Table'!D81</f>
        <v>NM_001014431</v>
      </c>
      <c r="C81" s="72" t="s">
        <v>1824</v>
      </c>
      <c r="D81" s="70">
        <f>Calculations!BN82</f>
        <v>5.2650000000000015</v>
      </c>
      <c r="E81" s="70">
        <f>Calculations!BO82</f>
        <v>5.1633333333333331</v>
      </c>
      <c r="F81" s="71">
        <f t="shared" si="5"/>
        <v>2.6006210459735116E-2</v>
      </c>
      <c r="G81" s="71">
        <f t="shared" si="6"/>
        <v>2.7904984720636957E-2</v>
      </c>
      <c r="H81" s="70">
        <f t="shared" si="7"/>
        <v>0.93195573192707704</v>
      </c>
      <c r="I81" s="86">
        <f>IF(OR(COUNT(Calculations!BP82:BY82)&lt;3,COUNT(Calculations!BZ82:CI82)&lt;3),"N/A", IF(ISERROR(TTEST(Calculations!BP82:BY82,Calculations!BZ82:CI82,2,2)),"N/A",TTEST(Calculations!BP82:BY82,Calculations!BZ82:CI82,2,2)))</f>
        <v>0.38584616744496469</v>
      </c>
      <c r="J81" s="70">
        <f t="shared" si="4"/>
        <v>-1.0730123392580273</v>
      </c>
      <c r="K81" s="85" t="str">
        <f>IF(AND('Test Sample Data'!N81&gt;=35,'Control Sample Data'!N81&gt;=35),"Type 3",IF(AND('Test Sample Data'!N81&gt;=30,'Control Sample Data'!N81&gt;=30, OR(I81&gt;=0.05, I81="N/A")),"Type 2",IF(OR(AND('Test Sample Data'!N81&gt;=30,'Control Sample Data'!N81&lt;=30), AND('Test Sample Data'!N81&lt;=30,'Control Sample Data'!N81&gt;=30)),"Type 1","OKAY")))</f>
        <v>OKAY</v>
      </c>
    </row>
    <row r="82" spans="1:11">
      <c r="A82" s="167"/>
      <c r="B82" s="84" t="str">
        <f>'Gene Table'!D82</f>
        <v>NM_000795</v>
      </c>
      <c r="C82" s="72" t="s">
        <v>1825</v>
      </c>
      <c r="D82" s="70">
        <f>Calculations!BN83</f>
        <v>5.535000000000001</v>
      </c>
      <c r="E82" s="70">
        <f>Calculations!BO83</f>
        <v>7.0633333333333326</v>
      </c>
      <c r="F82" s="71">
        <f t="shared" si="5"/>
        <v>2.1567458646822319E-2</v>
      </c>
      <c r="G82" s="71">
        <f t="shared" si="6"/>
        <v>7.4769555240148588E-3</v>
      </c>
      <c r="H82" s="70">
        <f t="shared" si="7"/>
        <v>2.8845241325230409</v>
      </c>
      <c r="I82" s="86">
        <f>IF(OR(COUNT(Calculations!BP83:BY83)&lt;3,COUNT(Calculations!BZ83:CI83)&lt;3),"N/A", IF(ISERROR(TTEST(Calculations!BP83:BY83,Calculations!BZ83:CI83,2,2)),"N/A",TTEST(Calculations!BP83:BY83,Calculations!BZ83:CI83,2,2)))</f>
        <v>1.3439302485494713E-3</v>
      </c>
      <c r="J82" s="70">
        <f t="shared" si="4"/>
        <v>2.8845241325230409</v>
      </c>
      <c r="K82" s="85" t="str">
        <f>IF(AND('Test Sample Data'!N82&gt;=35,'Control Sample Data'!N82&gt;=35),"Type 3",IF(AND('Test Sample Data'!N82&gt;=30,'Control Sample Data'!N82&gt;=30, OR(I82&gt;=0.05, I82="N/A")),"Type 2",IF(OR(AND('Test Sample Data'!N82&gt;=30,'Control Sample Data'!N82&lt;=30), AND('Test Sample Data'!N82&lt;=30,'Control Sample Data'!N82&gt;=30)),"Type 1","OKAY")))</f>
        <v>Type 1</v>
      </c>
    </row>
    <row r="83" spans="1:11">
      <c r="A83" s="167"/>
      <c r="B83" s="84" t="str">
        <f>'Gene Table'!D83</f>
        <v>NM_000102</v>
      </c>
      <c r="C83" s="72" t="s">
        <v>1826</v>
      </c>
      <c r="D83" s="70">
        <f>Calculations!BN84</f>
        <v>1.378333333333335</v>
      </c>
      <c r="E83" s="70">
        <f>Calculations!BO84</f>
        <v>1.5166666666666668</v>
      </c>
      <c r="F83" s="71">
        <f t="shared" si="5"/>
        <v>0.38466291876619596</v>
      </c>
      <c r="G83" s="71">
        <f t="shared" si="6"/>
        <v>0.34949248354475487</v>
      </c>
      <c r="H83" s="70">
        <f t="shared" si="7"/>
        <v>1.1006328801830649</v>
      </c>
      <c r="I83" s="86">
        <f>IF(OR(COUNT(Calculations!BP84:BY84)&lt;3,COUNT(Calculations!BZ84:CI84)&lt;3),"N/A", IF(ISERROR(TTEST(Calculations!BP84:BY84,Calculations!BZ84:CI84,2,2)),"N/A",TTEST(Calculations!BP84:BY84,Calculations!BZ84:CI84,2,2)))</f>
        <v>0.36766093234730046</v>
      </c>
      <c r="J83" s="70">
        <f t="shared" si="4"/>
        <v>1.1006328801830649</v>
      </c>
      <c r="K83" s="85" t="str">
        <f>IF(AND('Test Sample Data'!N83&gt;=35,'Control Sample Data'!N83&gt;=35),"Type 3",IF(AND('Test Sample Data'!N83&gt;=30,'Control Sample Data'!N83&gt;=30, OR(I83&gt;=0.05, I83="N/A")),"Type 2",IF(OR(AND('Test Sample Data'!N83&gt;=30,'Control Sample Data'!N83&lt;=30), AND('Test Sample Data'!N83&lt;=30,'Control Sample Data'!N83&gt;=30)),"Type 1","OKAY")))</f>
        <v>OKAY</v>
      </c>
    </row>
    <row r="84" spans="1:11">
      <c r="A84" s="167"/>
      <c r="B84" s="84" t="str">
        <f>'Gene Table'!D84</f>
        <v>NM_000771</v>
      </c>
      <c r="C84" s="72" t="s">
        <v>1827</v>
      </c>
      <c r="D84" s="70">
        <f>Calculations!BN85</f>
        <v>7.0316666666666672</v>
      </c>
      <c r="E84" s="70">
        <f>Calculations!BO85</f>
        <v>8.01</v>
      </c>
      <c r="F84" s="71">
        <f t="shared" si="5"/>
        <v>7.6428865640781295E-3</v>
      </c>
      <c r="G84" s="71">
        <f t="shared" si="6"/>
        <v>3.8792675603009212E-3</v>
      </c>
      <c r="H84" s="70">
        <f t="shared" si="7"/>
        <v>1.9701880433030141</v>
      </c>
      <c r="I84" s="86">
        <f>IF(OR(COUNT(Calculations!BP85:BY85)&lt;3,COUNT(Calculations!BZ85:CI85)&lt;3),"N/A", IF(ISERROR(TTEST(Calculations!BP85:BY85,Calculations!BZ85:CI85,2,2)),"N/A",TTEST(Calculations!BP85:BY85,Calculations!BZ85:CI85,2,2)))</f>
        <v>1.4911218237372424E-4</v>
      </c>
      <c r="J84" s="70">
        <f t="shared" si="4"/>
        <v>1.9701880433030141</v>
      </c>
      <c r="K84" s="85" t="str">
        <f>IF(AND('Test Sample Data'!N84&gt;=35,'Control Sample Data'!N84&gt;=35),"Type 3",IF(AND('Test Sample Data'!N84&gt;=30,'Control Sample Data'!N84&gt;=30, OR(I84&gt;=0.05, I84="N/A")),"Type 2",IF(OR(AND('Test Sample Data'!N84&gt;=30,'Control Sample Data'!N84&lt;=30), AND('Test Sample Data'!N84&lt;=30,'Control Sample Data'!N84&gt;=30)),"Type 1","OKAY")))</f>
        <v>OKAY</v>
      </c>
    </row>
    <row r="85" spans="1:11">
      <c r="A85" s="167"/>
      <c r="B85" s="84" t="str">
        <f>'Gene Table'!D85</f>
        <v>NM_000104</v>
      </c>
      <c r="C85" s="72" t="s">
        <v>1828</v>
      </c>
      <c r="D85" s="70">
        <f>Calculations!BN86</f>
        <v>5.9083333333333341</v>
      </c>
      <c r="E85" s="70">
        <f>Calculations!BO86</f>
        <v>4.626666666666666</v>
      </c>
      <c r="F85" s="71">
        <f t="shared" si="5"/>
        <v>1.6650007837945065E-2</v>
      </c>
      <c r="G85" s="71">
        <f t="shared" si="6"/>
        <v>4.047944537162336E-2</v>
      </c>
      <c r="H85" s="70">
        <f t="shared" si="7"/>
        <v>0.41132005849114095</v>
      </c>
      <c r="I85" s="86">
        <f>IF(OR(COUNT(Calculations!BP86:BY86)&lt;3,COUNT(Calculations!BZ86:CI86)&lt;3),"N/A", IF(ISERROR(TTEST(Calculations!BP86:BY86,Calculations!BZ86:CI86,2,2)),"N/A",TTEST(Calculations!BP86:BY86,Calculations!BZ86:CI86,2,2)))</f>
        <v>1.7851351490504209E-3</v>
      </c>
      <c r="J85" s="70">
        <f t="shared" si="4"/>
        <v>-2.4311967757379334</v>
      </c>
      <c r="K85" s="85" t="str">
        <f>IF(AND('Test Sample Data'!N85&gt;=35,'Control Sample Data'!N85&gt;=35),"Type 3",IF(AND('Test Sample Data'!N85&gt;=30,'Control Sample Data'!N85&gt;=30, OR(I85&gt;=0.05, I85="N/A")),"Type 2",IF(OR(AND('Test Sample Data'!N85&gt;=30,'Control Sample Data'!N85&lt;=30), AND('Test Sample Data'!N85&lt;=30,'Control Sample Data'!N85&gt;=30)),"Type 1","OKAY")))</f>
        <v>OKAY</v>
      </c>
    </row>
    <row r="86" spans="1:11">
      <c r="A86" s="167"/>
      <c r="B86" s="84" t="str">
        <f>'Gene Table'!D86</f>
        <v>NM_000669</v>
      </c>
      <c r="C86" s="72" t="s">
        <v>1829</v>
      </c>
      <c r="D86" s="70">
        <f>Calculations!BN87</f>
        <v>1.5483333333333344</v>
      </c>
      <c r="E86" s="70">
        <f>Calculations!BO87</f>
        <v>2.2266666666666666</v>
      </c>
      <c r="F86" s="71">
        <f t="shared" si="5"/>
        <v>0.34190482006150441</v>
      </c>
      <c r="G86" s="71">
        <f t="shared" si="6"/>
        <v>0.21365179356622491</v>
      </c>
      <c r="H86" s="70">
        <f t="shared" si="7"/>
        <v>1.6002899594452755</v>
      </c>
      <c r="I86" s="86">
        <f>IF(OR(COUNT(Calculations!BP87:BY87)&lt;3,COUNT(Calculations!BZ87:CI87)&lt;3),"N/A", IF(ISERROR(TTEST(Calculations!BP87:BY87,Calculations!BZ87:CI87,2,2)),"N/A",TTEST(Calculations!BP87:BY87,Calculations!BZ87:CI87,2,2)))</f>
        <v>7.2273823427141141E-4</v>
      </c>
      <c r="J86" s="70">
        <f t="shared" si="4"/>
        <v>1.6002899594452755</v>
      </c>
      <c r="K86" s="85" t="str">
        <f>IF(AND('Test Sample Data'!N86&gt;=35,'Control Sample Data'!N86&gt;=35),"Type 3",IF(AND('Test Sample Data'!N86&gt;=30,'Control Sample Data'!N86&gt;=30, OR(I86&gt;=0.05, I86="N/A")),"Type 2",IF(OR(AND('Test Sample Data'!N86&gt;=30,'Control Sample Data'!N86&lt;=30), AND('Test Sample Data'!N86&lt;=30,'Control Sample Data'!N86&gt;=30)),"Type 1","OKAY")))</f>
        <v>OKAY</v>
      </c>
    </row>
    <row r="87" spans="1:11">
      <c r="A87" s="167"/>
      <c r="B87" s="84" t="str">
        <f>'Gene Table'!D87</f>
        <v>HGDC</v>
      </c>
      <c r="C87" s="72" t="s">
        <v>1830</v>
      </c>
      <c r="D87" s="70">
        <f>Calculations!BN88</f>
        <v>-6.3016666666666667</v>
      </c>
      <c r="E87" s="70">
        <f>Calculations!BO88</f>
        <v>-4.5333333333333341</v>
      </c>
      <c r="F87" s="71">
        <f t="shared" si="5"/>
        <v>78.884320575821718</v>
      </c>
      <c r="G87" s="71">
        <f t="shared" si="6"/>
        <v>23.156307799046061</v>
      </c>
      <c r="H87" s="70">
        <f t="shared" si="7"/>
        <v>3.4066018322260945</v>
      </c>
      <c r="I87" s="86">
        <f>IF(OR(COUNT(Calculations!BP88:BY88)&lt;3,COUNT(Calculations!BZ88:CI88)&lt;3),"N/A", IF(ISERROR(TTEST(Calculations!BP88:BY88,Calculations!BZ88:CI88,2,2)),"N/A",TTEST(Calculations!BP88:BY88,Calculations!BZ88:CI88,2,2)))</f>
        <v>1.3807150022587173E-6</v>
      </c>
      <c r="J87" s="70">
        <f t="shared" si="4"/>
        <v>3.4066018322260945</v>
      </c>
      <c r="K87" s="85" t="str">
        <f>IF(AND('Test Sample Data'!N87&gt;=35,'Control Sample Data'!N87&gt;=35),"Type 3",IF(AND('Test Sample Data'!N87&gt;=30,'Control Sample Data'!N87&gt;=30, OR(I87&gt;=0.05, I87="N/A")),"Type 2",IF(OR(AND('Test Sample Data'!N87&gt;=30,'Control Sample Data'!N87&lt;=30), AND('Test Sample Data'!N87&lt;=30,'Control Sample Data'!N87&gt;=30)),"Type 1","OKAY")))</f>
        <v>OKAY</v>
      </c>
    </row>
    <row r="88" spans="1:11">
      <c r="A88" s="167"/>
      <c r="B88" s="84" t="str">
        <f>'Gene Table'!D88</f>
        <v>HGDC</v>
      </c>
      <c r="C88" s="72" t="s">
        <v>1831</v>
      </c>
      <c r="D88" s="70">
        <f>Calculations!BN89</f>
        <v>1.908333333333335</v>
      </c>
      <c r="E88" s="70">
        <f>Calculations!BO89</f>
        <v>3.706666666666667</v>
      </c>
      <c r="F88" s="71">
        <f t="shared" si="5"/>
        <v>0.26640012540712077</v>
      </c>
      <c r="G88" s="71">
        <f t="shared" si="6"/>
        <v>7.6591777658070556E-2</v>
      </c>
      <c r="H88" s="70">
        <f t="shared" si="7"/>
        <v>3.4781817781591848</v>
      </c>
      <c r="I88" s="86">
        <f>IF(OR(COUNT(Calculations!BP89:BY89)&lt;3,COUNT(Calculations!BZ89:CI89)&lt;3),"N/A", IF(ISERROR(TTEST(Calculations!BP89:BY89,Calculations!BZ89:CI89,2,2)),"N/A",TTEST(Calculations!BP89:BY89,Calculations!BZ89:CI89,2,2)))</f>
        <v>9.4070317578034385E-6</v>
      </c>
      <c r="J88" s="70">
        <f t="shared" si="4"/>
        <v>3.4781817781591848</v>
      </c>
      <c r="K88" s="85" t="str">
        <f>IF(AND('Test Sample Data'!N88&gt;=35,'Control Sample Data'!N88&gt;=35),"Type 3",IF(AND('Test Sample Data'!N88&gt;=30,'Control Sample Data'!N88&gt;=30, OR(I88&gt;=0.05, I88="N/A")),"Type 2",IF(OR(AND('Test Sample Data'!N88&gt;=30,'Control Sample Data'!N88&lt;=30), AND('Test Sample Data'!N88&lt;=30,'Control Sample Data'!N88&gt;=30)),"Type 1","OKAY")))</f>
        <v>OKAY</v>
      </c>
    </row>
    <row r="89" spans="1:11">
      <c r="A89" s="167"/>
      <c r="B89" s="84" t="str">
        <f>'Gene Table'!D89</f>
        <v>NM_002046</v>
      </c>
      <c r="C89" s="72" t="s">
        <v>1832</v>
      </c>
      <c r="D89" s="70">
        <f>Calculations!BN90</f>
        <v>-2.5116666666666667</v>
      </c>
      <c r="E89" s="70">
        <f>Calculations!BO90</f>
        <v>-1.2433333333333334</v>
      </c>
      <c r="F89" s="71">
        <f t="shared" si="5"/>
        <v>5.7027850940906095</v>
      </c>
      <c r="G89" s="71">
        <f t="shared" si="6"/>
        <v>2.3674489771796705</v>
      </c>
      <c r="H89" s="70">
        <f t="shared" si="7"/>
        <v>2.4088312563695911</v>
      </c>
      <c r="I89" s="86">
        <f>IF(OR(COUNT(Calculations!BP90:BY90)&lt;3,COUNT(Calculations!BZ90:CI90)&lt;3),"N/A", IF(ISERROR(TTEST(Calculations!BP90:BY90,Calculations!BZ90:CI90,2,2)),"N/A",TTEST(Calculations!BP90:BY90,Calculations!BZ90:CI90,2,2)))</f>
        <v>3.4213448255429105E-8</v>
      </c>
      <c r="J89" s="70">
        <f t="shared" si="4"/>
        <v>2.4088312563695911</v>
      </c>
      <c r="K89" s="85" t="str">
        <f>IF(AND('Test Sample Data'!N89&gt;=35,'Control Sample Data'!N89&gt;=35),"Type 3",IF(AND('Test Sample Data'!N89&gt;=30,'Control Sample Data'!N89&gt;=30, OR(I89&gt;=0.05, I89="N/A")),"Type 2",IF(OR(AND('Test Sample Data'!N89&gt;=30,'Control Sample Data'!N89&lt;=30), AND('Test Sample Data'!N89&lt;=30,'Control Sample Data'!N89&gt;=30)),"Type 1","OKAY")))</f>
        <v>OKAY</v>
      </c>
    </row>
    <row r="90" spans="1:11">
      <c r="A90" s="167"/>
      <c r="B90" s="84" t="str">
        <f>'Gene Table'!D90</f>
        <v>NM_001101</v>
      </c>
      <c r="C90" s="72" t="s">
        <v>1833</v>
      </c>
      <c r="D90" s="70">
        <f>Calculations!BN91</f>
        <v>-5.085</v>
      </c>
      <c r="E90" s="70">
        <f>Calculations!BO91</f>
        <v>-3.223333333333334</v>
      </c>
      <c r="F90" s="71">
        <f t="shared" si="5"/>
        <v>33.942007723782943</v>
      </c>
      <c r="G90" s="71">
        <f t="shared" si="6"/>
        <v>9.3394224300557802</v>
      </c>
      <c r="H90" s="70">
        <f t="shared" si="7"/>
        <v>3.6342726734955302</v>
      </c>
      <c r="I90" s="86">
        <f>IF(OR(COUNT(Calculations!BP91:BY91)&lt;3,COUNT(Calculations!BZ91:CI91)&lt;3),"N/A", IF(ISERROR(TTEST(Calculations!BP91:BY91,Calculations!BZ91:CI91,2,2)),"N/A",TTEST(Calculations!BP91:BY91,Calculations!BZ91:CI91,2,2)))</f>
        <v>1.3190469121794693E-7</v>
      </c>
      <c r="J90" s="70">
        <f t="shared" si="4"/>
        <v>3.6342726734955302</v>
      </c>
      <c r="K90" s="85" t="str">
        <f>IF(AND('Test Sample Data'!N90&gt;=35,'Control Sample Data'!N90&gt;=35),"Type 3",IF(AND('Test Sample Data'!N90&gt;=30,'Control Sample Data'!N90&gt;=30, OR(I90&gt;=0.05, I90="N/A")),"Type 2",IF(OR(AND('Test Sample Data'!N90&gt;=30,'Control Sample Data'!N90&lt;=30), AND('Test Sample Data'!N90&lt;=30,'Control Sample Data'!N90&gt;=30)),"Type 1","OKAY")))</f>
        <v>OKAY</v>
      </c>
    </row>
    <row r="91" spans="1:11" ht="12.75" customHeight="1">
      <c r="A91" s="167"/>
      <c r="B91" s="84" t="str">
        <f>'Gene Table'!D91</f>
        <v>NM_004048</v>
      </c>
      <c r="C91" s="72" t="s">
        <v>1834</v>
      </c>
      <c r="D91" s="70">
        <f>Calculations!BN92</f>
        <v>-4.7083333333333321</v>
      </c>
      <c r="E91" s="70">
        <f>Calculations!BO92</f>
        <v>-3.9833333333333343</v>
      </c>
      <c r="F91" s="71">
        <f t="shared" ref="F91:F150" si="8">2^-D91</f>
        <v>26.142647251857571</v>
      </c>
      <c r="G91" s="71">
        <f t="shared" ref="G91:G150" si="9">2^-E91</f>
        <v>15.816224325646346</v>
      </c>
      <c r="H91" s="70">
        <f t="shared" ref="H91:H150" si="10">F91/G91</f>
        <v>1.6529006363084211</v>
      </c>
      <c r="I91" s="86">
        <f>IF(OR(COUNT(Calculations!BP92:BY92)&lt;3,COUNT(Calculations!BZ92:CI92)&lt;3),"N/A", IF(ISERROR(TTEST(Calculations!BP92:BY92,Calculations!BZ92:CI92,2,2)),"N/A",TTEST(Calculations!BP92:BY92,Calculations!BZ92:CI92,2,2)))</f>
        <v>1.4119565390229294E-5</v>
      </c>
      <c r="J91" s="70">
        <f t="shared" ref="J91:J150" si="11">IF(H91&gt;1,H91,-1/H91)</f>
        <v>1.6529006363084211</v>
      </c>
      <c r="K91" s="85" t="str">
        <f>IF(AND('Test Sample Data'!N91&gt;=35,'Control Sample Data'!N91&gt;=35),"Type 3",IF(AND('Test Sample Data'!N91&gt;=30,'Control Sample Data'!N91&gt;=30, OR(I91&gt;=0.05, I91="N/A")),"Type 2",IF(OR(AND('Test Sample Data'!N91&gt;=30,'Control Sample Data'!N91&lt;=30), AND('Test Sample Data'!N91&lt;=30,'Control Sample Data'!N91&gt;=30)),"Type 1","OKAY")))</f>
        <v>OKAY</v>
      </c>
    </row>
    <row r="92" spans="1:11">
      <c r="A92" s="167"/>
      <c r="B92" s="84" t="str">
        <f>'Gene Table'!D92</f>
        <v>NM_012423</v>
      </c>
      <c r="C92" s="72" t="s">
        <v>1835</v>
      </c>
      <c r="D92" s="70">
        <f>Calculations!BN93</f>
        <v>11.878333333333336</v>
      </c>
      <c r="E92" s="70">
        <f>Calculations!BO93</f>
        <v>10.67</v>
      </c>
      <c r="F92" s="71">
        <f t="shared" si="8"/>
        <v>2.6562281086971423E-4</v>
      </c>
      <c r="G92" s="71">
        <f t="shared" si="9"/>
        <v>6.137760617782364E-4</v>
      </c>
      <c r="H92" s="70">
        <f t="shared" si="10"/>
        <v>0.43276828050307131</v>
      </c>
      <c r="I92" s="86">
        <f>IF(OR(COUNT(Calculations!BP93:BY93)&lt;3,COUNT(Calculations!BZ93:CI93)&lt;3),"N/A", IF(ISERROR(TTEST(Calculations!BP93:BY93,Calculations!BZ93:CI93,2,2)),"N/A",TTEST(Calculations!BP93:BY93,Calculations!BZ93:CI93,2,2)))</f>
        <v>3.7849231308750009E-5</v>
      </c>
      <c r="J92" s="70">
        <f t="shared" si="11"/>
        <v>-2.3107053937445472</v>
      </c>
      <c r="K92" s="85" t="str">
        <f>IF(AND('Test Sample Data'!N92&gt;=35,'Control Sample Data'!N92&gt;=35),"Type 3",IF(AND('Test Sample Data'!N92&gt;=30,'Control Sample Data'!N92&gt;=30, OR(I92&gt;=0.05, I92="N/A")),"Type 2",IF(OR(AND('Test Sample Data'!N92&gt;=30,'Control Sample Data'!N92&lt;=30), AND('Test Sample Data'!N92&lt;=30,'Control Sample Data'!N92&gt;=30)),"Type 1","OKAY")))</f>
        <v>Type 3</v>
      </c>
    </row>
    <row r="93" spans="1:11">
      <c r="A93" s="167"/>
      <c r="B93" s="84" t="str">
        <f>'Gene Table'!D93</f>
        <v>NM_000194</v>
      </c>
      <c r="C93" s="72" t="s">
        <v>1836</v>
      </c>
      <c r="D93" s="70">
        <f>Calculations!BN94</f>
        <v>0.21500000000000105</v>
      </c>
      <c r="E93" s="70">
        <f>Calculations!BO94</f>
        <v>-1.1166666666666683</v>
      </c>
      <c r="F93" s="71">
        <f t="shared" si="8"/>
        <v>0.86154615971201653</v>
      </c>
      <c r="G93" s="71">
        <f t="shared" si="9"/>
        <v>2.168453740602839</v>
      </c>
      <c r="H93" s="70">
        <f t="shared" si="10"/>
        <v>0.39730898731208497</v>
      </c>
      <c r="I93" s="86">
        <f>IF(OR(COUNT(Calculations!BP94:BY94)&lt;3,COUNT(Calculations!BZ94:CI94)&lt;3),"N/A", IF(ISERROR(TTEST(Calculations!BP94:BY94,Calculations!BZ94:CI94,2,2)),"N/A",TTEST(Calculations!BP94:BY94,Calculations!BZ94:CI94,2,2)))</f>
        <v>1.1330765746970987E-6</v>
      </c>
      <c r="J93" s="70">
        <f t="shared" si="11"/>
        <v>-2.516932744877737</v>
      </c>
      <c r="K93" s="85" t="str">
        <f>IF(AND('Test Sample Data'!N93&gt;=35,'Control Sample Data'!N93&gt;=35),"Type 3",IF(AND('Test Sample Data'!N93&gt;=30,'Control Sample Data'!N93&gt;=30, OR(I93&gt;=0.05, I93="N/A")),"Type 2",IF(OR(AND('Test Sample Data'!N93&gt;=30,'Control Sample Data'!N93&lt;=30), AND('Test Sample Data'!N93&lt;=30,'Control Sample Data'!N93&gt;=30)),"Type 1","OKAY")))</f>
        <v>OKAY</v>
      </c>
    </row>
    <row r="94" spans="1:11">
      <c r="A94" s="168"/>
      <c r="B94" s="84" t="str">
        <f>'Gene Table'!D94</f>
        <v>NR_003286</v>
      </c>
      <c r="C94" s="72" t="s">
        <v>1837</v>
      </c>
      <c r="D94" s="70">
        <f>Calculations!BN95</f>
        <v>0.211666666666666</v>
      </c>
      <c r="E94" s="70">
        <f>Calculations!BO95</f>
        <v>-1.1033333333333342</v>
      </c>
      <c r="F94" s="71">
        <f t="shared" si="8"/>
        <v>0.86353905541393405</v>
      </c>
      <c r="G94" s="71">
        <f t="shared" si="9"/>
        <v>2.1485052960265723</v>
      </c>
      <c r="H94" s="70">
        <f t="shared" si="10"/>
        <v>0.40192549537157574</v>
      </c>
      <c r="I94" s="86">
        <f>IF(OR(COUNT(Calculations!BP95:BY95)&lt;3,COUNT(Calculations!BZ95:CI95)&lt;3),"N/A", IF(ISERROR(TTEST(Calculations!BP95:BY95,Calculations!BZ95:CI95,2,2)),"N/A",TTEST(Calculations!BP95:BY95,Calculations!BZ95:CI95,2,2)))</f>
        <v>1.549899221864885E-6</v>
      </c>
      <c r="J94" s="70">
        <f t="shared" si="11"/>
        <v>-2.4880233065969377</v>
      </c>
      <c r="K94" s="85" t="str">
        <f>IF(AND('Test Sample Data'!N94&gt;=35,'Control Sample Data'!N94&gt;=35),"Type 3",IF(AND('Test Sample Data'!N94&gt;=30,'Control Sample Data'!N94&gt;=30, OR(I94&gt;=0.05, I94="N/A")),"Type 2",IF(OR(AND('Test Sample Data'!N94&gt;=30,'Control Sample Data'!N94&lt;=30), AND('Test Sample Data'!N94&lt;=30,'Control Sample Data'!N94&gt;=30)),"Type 1","OKAY")))</f>
        <v>OKAY</v>
      </c>
    </row>
    <row r="95" spans="1:11" ht="12.75" customHeight="1">
      <c r="A95" s="166" t="s">
        <v>331</v>
      </c>
      <c r="B95" s="84" t="str">
        <f>'Gene Table'!D99</f>
        <v>NM_001005735</v>
      </c>
      <c r="C95" s="72" t="s">
        <v>1742</v>
      </c>
      <c r="D95" s="70">
        <f>Calculations!BN100</f>
        <v>8.1872222222222213</v>
      </c>
      <c r="E95" s="70">
        <f>Calculations!BO100</f>
        <v>1.5199999999999996</v>
      </c>
      <c r="F95" s="71">
        <f t="shared" si="8"/>
        <v>3.430840514202854E-3</v>
      </c>
      <c r="G95" s="71">
        <f t="shared" si="9"/>
        <v>0.34868591658760145</v>
      </c>
      <c r="H95" s="70">
        <f t="shared" si="10"/>
        <v>9.839343520893001E-3</v>
      </c>
      <c r="I95" s="86">
        <f>IF(OR(COUNT(Calculations!BP100:BY100)&lt;3,COUNT(Calculations!BZ100:CI100)&lt;3),"N/A", IF(ISERROR(TTEST(Calculations!BP100:BY100,Calculations!BZ100:CI100,2,2)),"N/A",TTEST(Calculations!BP100:BY100,Calculations!BZ100:CI100,2,2)))</f>
        <v>1.8827708023268521E-3</v>
      </c>
      <c r="J95" s="70">
        <f t="shared" si="11"/>
        <v>-101.6327967284185</v>
      </c>
      <c r="K95" s="85" t="str">
        <f>IF(AND('Test Sample Data'!N95&gt;=35,'Control Sample Data'!N95&gt;=35),"Type 3",IF(AND('Test Sample Data'!N95&gt;=30,'Control Sample Data'!N95&gt;=30, OR(I95&gt;=0.05, I95="N/A")),"Type 2",IF(OR(AND('Test Sample Data'!N95&gt;=30,'Control Sample Data'!N95&lt;=30), AND('Test Sample Data'!N95&lt;=30,'Control Sample Data'!N95&gt;=30)),"Type 1","OKAY")))</f>
        <v>OKAY</v>
      </c>
    </row>
    <row r="96" spans="1:11">
      <c r="A96" s="167"/>
      <c r="B96" s="84" t="str">
        <f>'Gene Table'!D100</f>
        <v>NM_005427</v>
      </c>
      <c r="C96" s="72" t="s">
        <v>1743</v>
      </c>
      <c r="D96" s="70">
        <f>Calculations!BN101</f>
        <v>3.9438888888888877</v>
      </c>
      <c r="E96" s="70">
        <f>Calculations!BO101</f>
        <v>9.5066666666666659</v>
      </c>
      <c r="F96" s="71">
        <f t="shared" si="8"/>
        <v>6.4978718929728979E-2</v>
      </c>
      <c r="G96" s="71">
        <f t="shared" si="9"/>
        <v>1.3747007656581935E-3</v>
      </c>
      <c r="H96" s="70">
        <f t="shared" si="10"/>
        <v>47.267536727251183</v>
      </c>
      <c r="I96" s="86">
        <f>IF(OR(COUNT(Calculations!BP101:BY101)&lt;3,COUNT(Calculations!BZ101:CI101)&lt;3),"N/A", IF(ISERROR(TTEST(Calculations!BP101:BY101,Calculations!BZ101:CI101,2,2)),"N/A",TTEST(Calculations!BP101:BY101,Calculations!BZ101:CI101,2,2)))</f>
        <v>9.2809831773120563E-7</v>
      </c>
      <c r="J96" s="70">
        <f t="shared" si="11"/>
        <v>47.267536727251183</v>
      </c>
      <c r="K96" s="85" t="str">
        <f>IF(AND('Test Sample Data'!N96&gt;=35,'Control Sample Data'!N96&gt;=35),"Type 3",IF(AND('Test Sample Data'!N96&gt;=30,'Control Sample Data'!N96&gt;=30, OR(I96&gt;=0.05, I96="N/A")),"Type 2",IF(OR(AND('Test Sample Data'!N96&gt;=30,'Control Sample Data'!N96&lt;=30), AND('Test Sample Data'!N96&lt;=30,'Control Sample Data'!N96&gt;=30)),"Type 1","OKAY")))</f>
        <v>OKAY</v>
      </c>
    </row>
    <row r="97" spans="1:11">
      <c r="A97" s="167"/>
      <c r="B97" s="84" t="str">
        <f>'Gene Table'!D101</f>
        <v>NM_002452</v>
      </c>
      <c r="C97" s="72" t="s">
        <v>1744</v>
      </c>
      <c r="D97" s="70">
        <f>Calculations!BN102</f>
        <v>2.4005555555555547</v>
      </c>
      <c r="E97" s="70">
        <f>Calculations!BO102</f>
        <v>6.9333333333333336</v>
      </c>
      <c r="F97" s="71">
        <f t="shared" si="8"/>
        <v>0.1893916255079463</v>
      </c>
      <c r="G97" s="71">
        <f t="shared" si="9"/>
        <v>8.1819853345361446E-3</v>
      </c>
      <c r="H97" s="70">
        <f t="shared" si="10"/>
        <v>23.14739244380268</v>
      </c>
      <c r="I97" s="86">
        <f>IF(OR(COUNT(Calculations!BP102:BY102)&lt;3,COUNT(Calculations!BZ102:CI102)&lt;3),"N/A", IF(ISERROR(TTEST(Calculations!BP102:BY102,Calculations!BZ102:CI102,2,2)),"N/A",TTEST(Calculations!BP102:BY102,Calculations!BZ102:CI102,2,2)))</f>
        <v>4.7429723250278555E-7</v>
      </c>
      <c r="J97" s="70">
        <f t="shared" si="11"/>
        <v>23.14739244380268</v>
      </c>
      <c r="K97" s="85" t="str">
        <f>IF(AND('Test Sample Data'!N97&gt;=35,'Control Sample Data'!N97&gt;=35),"Type 3",IF(AND('Test Sample Data'!N97&gt;=30,'Control Sample Data'!N97&gt;=30, OR(I97&gt;=0.05, I97="N/A")),"Type 2",IF(OR(AND('Test Sample Data'!N97&gt;=30,'Control Sample Data'!N97&lt;=30), AND('Test Sample Data'!N97&lt;=30,'Control Sample Data'!N97&gt;=30)),"Type 1","OKAY")))</f>
        <v>OKAY</v>
      </c>
    </row>
    <row r="98" spans="1:11">
      <c r="A98" s="167"/>
      <c r="B98" s="84" t="str">
        <f>'Gene Table'!D102</f>
        <v>NM_006892</v>
      </c>
      <c r="C98" s="72" t="s">
        <v>1745</v>
      </c>
      <c r="D98" s="70">
        <f>Calculations!BN103</f>
        <v>0.99722222222222123</v>
      </c>
      <c r="E98" s="70">
        <f>Calculations!BO103</f>
        <v>4.7666666666666657</v>
      </c>
      <c r="F98" s="71">
        <f t="shared" si="8"/>
        <v>0.50096363181234937</v>
      </c>
      <c r="G98" s="71">
        <f t="shared" si="9"/>
        <v>3.6735872071362793E-2</v>
      </c>
      <c r="H98" s="70">
        <f t="shared" si="10"/>
        <v>13.636905933230105</v>
      </c>
      <c r="I98" s="86">
        <f>IF(OR(COUNT(Calculations!BP103:BY103)&lt;3,COUNT(Calculations!BZ103:CI103)&lt;3),"N/A", IF(ISERROR(TTEST(Calculations!BP103:BY103,Calculations!BZ103:CI103,2,2)),"N/A",TTEST(Calculations!BP103:BY103,Calculations!BZ103:CI103,2,2)))</f>
        <v>4.783089443294432E-6</v>
      </c>
      <c r="J98" s="70">
        <f t="shared" si="11"/>
        <v>13.636905933230105</v>
      </c>
      <c r="K98" s="85" t="str">
        <f>IF(AND('Test Sample Data'!N98&gt;=35,'Control Sample Data'!N98&gt;=35),"Type 3",IF(AND('Test Sample Data'!N98&gt;=30,'Control Sample Data'!N98&gt;=30, OR(I98&gt;=0.05, I98="N/A")),"Type 2",IF(OR(AND('Test Sample Data'!N98&gt;=30,'Control Sample Data'!N98&lt;=30), AND('Test Sample Data'!N98&lt;=30,'Control Sample Data'!N98&gt;=30)),"Type 1","OKAY")))</f>
        <v>OKAY</v>
      </c>
    </row>
    <row r="99" spans="1:11">
      <c r="A99" s="167"/>
      <c r="B99" s="84" t="str">
        <f>'Gene Table'!D103</f>
        <v>NM_001033</v>
      </c>
      <c r="C99" s="72" t="s">
        <v>1746</v>
      </c>
      <c r="D99" s="70">
        <f>Calculations!BN104</f>
        <v>7.740555555555555</v>
      </c>
      <c r="E99" s="70">
        <f>Calculations!BO104</f>
        <v>1.9966666666666673</v>
      </c>
      <c r="F99" s="71">
        <f t="shared" si="8"/>
        <v>4.6758502585073549E-3</v>
      </c>
      <c r="G99" s="71">
        <f t="shared" si="9"/>
        <v>0.25057829046054314</v>
      </c>
      <c r="H99" s="70">
        <f t="shared" si="10"/>
        <v>1.8660236886098594E-2</v>
      </c>
      <c r="I99" s="86">
        <f>IF(OR(COUNT(Calculations!BP104:BY104)&lt;3,COUNT(Calculations!BZ104:CI104)&lt;3),"N/A", IF(ISERROR(TTEST(Calculations!BP104:BY104,Calculations!BZ104:CI104,2,2)),"N/A",TTEST(Calculations!BP104:BY104,Calculations!BZ104:CI104,2,2)))</f>
        <v>8.1018490018000219E-4</v>
      </c>
      <c r="J99" s="70">
        <f t="shared" si="11"/>
        <v>-53.589887743867536</v>
      </c>
      <c r="K99" s="85" t="str">
        <f>IF(AND('Test Sample Data'!N99&gt;=35,'Control Sample Data'!N99&gt;=35),"Type 3",IF(AND('Test Sample Data'!N99&gt;=30,'Control Sample Data'!N99&gt;=30, OR(I99&gt;=0.05, I99="N/A")),"Type 2",IF(OR(AND('Test Sample Data'!N99&gt;=30,'Control Sample Data'!N99&lt;=30), AND('Test Sample Data'!N99&lt;=30,'Control Sample Data'!N99&gt;=30)),"Type 1","OKAY")))</f>
        <v>Type 1</v>
      </c>
    </row>
    <row r="100" spans="1:11">
      <c r="A100" s="167"/>
      <c r="B100" s="84" t="str">
        <f>'Gene Table'!D104</f>
        <v>BC071181</v>
      </c>
      <c r="C100" s="72" t="s">
        <v>1747</v>
      </c>
      <c r="D100" s="70">
        <f>Calculations!BN105</f>
        <v>0.237222222222222</v>
      </c>
      <c r="E100" s="70">
        <f>Calculations!BO105</f>
        <v>8.1833333333333318</v>
      </c>
      <c r="F100" s="71">
        <f t="shared" si="8"/>
        <v>0.84837721380242714</v>
      </c>
      <c r="G100" s="71">
        <f t="shared" si="9"/>
        <v>3.4401010687349584E-3</v>
      </c>
      <c r="H100" s="70">
        <f t="shared" si="10"/>
        <v>246.61403745163923</v>
      </c>
      <c r="I100" s="86">
        <f>IF(OR(COUNT(Calculations!BP105:BY105)&lt;3,COUNT(Calculations!BZ105:CI105)&lt;3),"N/A", IF(ISERROR(TTEST(Calculations!BP105:BY105,Calculations!BZ105:CI105,2,2)),"N/A",TTEST(Calculations!BP105:BY105,Calculations!BZ105:CI105,2,2)))</f>
        <v>4.3787400383345966E-9</v>
      </c>
      <c r="J100" s="70">
        <f t="shared" si="11"/>
        <v>246.61403745163923</v>
      </c>
      <c r="K100" s="85" t="str">
        <f>IF(AND('Test Sample Data'!N100&gt;=35,'Control Sample Data'!N100&gt;=35),"Type 3",IF(AND('Test Sample Data'!N100&gt;=30,'Control Sample Data'!N100&gt;=30, OR(I100&gt;=0.05, I100="N/A")),"Type 2",IF(OR(AND('Test Sample Data'!N100&gt;=30,'Control Sample Data'!N100&lt;=30), AND('Test Sample Data'!N100&lt;=30,'Control Sample Data'!N100&gt;=30)),"Type 1","OKAY")))</f>
        <v>Type 1</v>
      </c>
    </row>
    <row r="101" spans="1:11">
      <c r="A101" s="167"/>
      <c r="B101" s="84" t="str">
        <f>'Gene Table'!D105</f>
        <v>BC008403</v>
      </c>
      <c r="C101" s="72" t="s">
        <v>1748</v>
      </c>
      <c r="D101" s="70">
        <f>Calculations!BN106</f>
        <v>4.277222222222222</v>
      </c>
      <c r="E101" s="70">
        <f>Calculations!BO106</f>
        <v>2.1766666666666659</v>
      </c>
      <c r="F101" s="71">
        <f t="shared" si="8"/>
        <v>5.1573643392298828E-2</v>
      </c>
      <c r="G101" s="71">
        <f t="shared" si="9"/>
        <v>0.22118620779491166</v>
      </c>
      <c r="H101" s="70">
        <f t="shared" si="10"/>
        <v>0.23316844167842038</v>
      </c>
      <c r="I101" s="86">
        <f>IF(OR(COUNT(Calculations!BP106:BY106)&lt;3,COUNT(Calculations!BZ106:CI106)&lt;3),"N/A", IF(ISERROR(TTEST(Calculations!BP106:BY106,Calculations!BZ106:CI106,2,2)),"N/A",TTEST(Calculations!BP106:BY106,Calculations!BZ106:CI106,2,2)))</f>
        <v>1.8912617763570357E-3</v>
      </c>
      <c r="J101" s="70">
        <f t="shared" si="11"/>
        <v>-4.2887450497232082</v>
      </c>
      <c r="K101" s="85" t="str">
        <f>IF(AND('Test Sample Data'!N101&gt;=35,'Control Sample Data'!N101&gt;=35),"Type 3",IF(AND('Test Sample Data'!N101&gt;=30,'Control Sample Data'!N101&gt;=30, OR(I101&gt;=0.05, I101="N/A")),"Type 2",IF(OR(AND('Test Sample Data'!N101&gt;=30,'Control Sample Data'!N101&lt;=30), AND('Test Sample Data'!N101&lt;=30,'Control Sample Data'!N101&gt;=30)),"Type 1","OKAY")))</f>
        <v>Type 1</v>
      </c>
    </row>
    <row r="102" spans="1:11">
      <c r="A102" s="167"/>
      <c r="B102" s="84" t="str">
        <f>'Gene Table'!D106</f>
        <v>BC004257</v>
      </c>
      <c r="C102" s="72" t="s">
        <v>1749</v>
      </c>
      <c r="D102" s="70">
        <f>Calculations!BN107</f>
        <v>3.8472222222222214</v>
      </c>
      <c r="E102" s="70">
        <f>Calculations!BO107</f>
        <v>5.9066666666666663</v>
      </c>
      <c r="F102" s="71">
        <f t="shared" si="8"/>
        <v>6.9481744059402356E-2</v>
      </c>
      <c r="G102" s="71">
        <f t="shared" si="9"/>
        <v>1.6669253796021223E-2</v>
      </c>
      <c r="H102" s="70">
        <f t="shared" si="10"/>
        <v>4.1682576142662677</v>
      </c>
      <c r="I102" s="86">
        <f>IF(OR(COUNT(Calculations!BP107:BY107)&lt;3,COUNT(Calculations!BZ107:CI107)&lt;3),"N/A", IF(ISERROR(TTEST(Calculations!BP107:BY107,Calculations!BZ107:CI107,2,2)),"N/A",TTEST(Calculations!BP107:BY107,Calculations!BZ107:CI107,2,2)))</f>
        <v>4.9356498050619463E-5</v>
      </c>
      <c r="J102" s="70">
        <f t="shared" si="11"/>
        <v>4.1682576142662677</v>
      </c>
      <c r="K102" s="85" t="str">
        <f>IF(AND('Test Sample Data'!N102&gt;=35,'Control Sample Data'!N102&gt;=35),"Type 3",IF(AND('Test Sample Data'!N102&gt;=30,'Control Sample Data'!N102&gt;=30, OR(I102&gt;=0.05, I102="N/A")),"Type 2",IF(OR(AND('Test Sample Data'!N102&gt;=30,'Control Sample Data'!N102&lt;=30), AND('Test Sample Data'!N102&lt;=30,'Control Sample Data'!N102&gt;=30)),"Type 1","OKAY")))</f>
        <v>OKAY</v>
      </c>
    </row>
    <row r="103" spans="1:11">
      <c r="A103" s="167"/>
      <c r="B103" s="84" t="str">
        <f>'Gene Table'!D107</f>
        <v>NM_130398</v>
      </c>
      <c r="C103" s="72" t="s">
        <v>1750</v>
      </c>
      <c r="D103" s="70">
        <f>Calculations!BN108</f>
        <v>5.3038888888888884</v>
      </c>
      <c r="E103" s="70">
        <f>Calculations!BO108</f>
        <v>4.1399999999999997</v>
      </c>
      <c r="F103" s="71">
        <f t="shared" si="8"/>
        <v>2.5314558110880001E-2</v>
      </c>
      <c r="G103" s="71">
        <f t="shared" si="9"/>
        <v>5.6719947207322575E-2</v>
      </c>
      <c r="H103" s="70">
        <f t="shared" si="10"/>
        <v>0.4463078574165506</v>
      </c>
      <c r="I103" s="86">
        <f>IF(OR(COUNT(Calculations!BP108:BY108)&lt;3,COUNT(Calculations!BZ108:CI108)&lt;3),"N/A", IF(ISERROR(TTEST(Calculations!BP108:BY108,Calculations!BZ108:CI108,2,2)),"N/A",TTEST(Calculations!BP108:BY108,Calculations!BZ108:CI108,2,2)))</f>
        <v>1.1572180471042991E-4</v>
      </c>
      <c r="J103" s="70">
        <f t="shared" si="11"/>
        <v>-2.2406058584504693</v>
      </c>
      <c r="K103" s="85" t="str">
        <f>IF(AND('Test Sample Data'!N103&gt;=35,'Control Sample Data'!N103&gt;=35),"Type 3",IF(AND('Test Sample Data'!N103&gt;=30,'Control Sample Data'!N103&gt;=30, OR(I103&gt;=0.05, I103="N/A")),"Type 2",IF(OR(AND('Test Sample Data'!N103&gt;=30,'Control Sample Data'!N103&lt;=30), AND('Test Sample Data'!N103&lt;=30,'Control Sample Data'!N103&gt;=30)),"Type 1","OKAY")))</f>
        <v>Type 1</v>
      </c>
    </row>
    <row r="104" spans="1:11">
      <c r="A104" s="167"/>
      <c r="B104" s="84" t="str">
        <f>'Gene Table'!D108</f>
        <v>NM_001076</v>
      </c>
      <c r="C104" s="72" t="s">
        <v>1751</v>
      </c>
      <c r="D104" s="70">
        <f>Calculations!BN109</f>
        <v>4.3572222222222221</v>
      </c>
      <c r="E104" s="70">
        <f>Calculations!BO109</f>
        <v>9.5200000000000014</v>
      </c>
      <c r="F104" s="71">
        <f t="shared" si="8"/>
        <v>4.879163970078329E-2</v>
      </c>
      <c r="G104" s="71">
        <f t="shared" si="9"/>
        <v>1.3620543616703173E-3</v>
      </c>
      <c r="H104" s="70">
        <f t="shared" si="10"/>
        <v>35.822094237816636</v>
      </c>
      <c r="I104" s="86">
        <f>IF(OR(COUNT(Calculations!BP109:BY109)&lt;3,COUNT(Calculations!BZ109:CI109)&lt;3),"N/A", IF(ISERROR(TTEST(Calculations!BP109:BY109,Calculations!BZ109:CI109,2,2)),"N/A",TTEST(Calculations!BP109:BY109,Calculations!BZ109:CI109,2,2)))</f>
        <v>2.4477167893480246E-5</v>
      </c>
      <c r="J104" s="70">
        <f t="shared" si="11"/>
        <v>35.822094237816636</v>
      </c>
      <c r="K104" s="85" t="str">
        <f>IF(AND('Test Sample Data'!N104&gt;=35,'Control Sample Data'!N104&gt;=35),"Type 3",IF(AND('Test Sample Data'!N104&gt;=30,'Control Sample Data'!N104&gt;=30, OR(I104&gt;=0.05, I104="N/A")),"Type 2",IF(OR(AND('Test Sample Data'!N104&gt;=30,'Control Sample Data'!N104&lt;=30), AND('Test Sample Data'!N104&lt;=30,'Control Sample Data'!N104&gt;=30)),"Type 1","OKAY")))</f>
        <v>Type 1</v>
      </c>
    </row>
    <row r="105" spans="1:11">
      <c r="A105" s="167"/>
      <c r="B105" s="84" t="str">
        <f>'Gene Table'!D109</f>
        <v>NM_004360</v>
      </c>
      <c r="C105" s="72" t="s">
        <v>1752</v>
      </c>
      <c r="D105" s="70">
        <f>Calculations!BN110</f>
        <v>2.1605555555555553</v>
      </c>
      <c r="E105" s="70">
        <f>Calculations!BO110</f>
        <v>7.7033333333333323</v>
      </c>
      <c r="F105" s="71">
        <f t="shared" si="8"/>
        <v>0.22367011986109434</v>
      </c>
      <c r="G105" s="71">
        <f t="shared" si="9"/>
        <v>4.7980591772233449E-3</v>
      </c>
      <c r="H105" s="70">
        <f t="shared" si="10"/>
        <v>46.616790581256041</v>
      </c>
      <c r="I105" s="86">
        <f>IF(OR(COUNT(Calculations!BP110:BY110)&lt;3,COUNT(Calculations!BZ110:CI110)&lt;3),"N/A", IF(ISERROR(TTEST(Calculations!BP110:BY110,Calculations!BZ110:CI110,2,2)),"N/A",TTEST(Calculations!BP110:BY110,Calculations!BZ110:CI110,2,2)))</f>
        <v>1.0770560573289606E-5</v>
      </c>
      <c r="J105" s="70">
        <f t="shared" si="11"/>
        <v>46.616790581256041</v>
      </c>
      <c r="K105" s="85" t="str">
        <f>IF(AND('Test Sample Data'!N105&gt;=35,'Control Sample Data'!N105&gt;=35),"Type 3",IF(AND('Test Sample Data'!N105&gt;=30,'Control Sample Data'!N105&gt;=30, OR(I105&gt;=0.05, I105="N/A")),"Type 2",IF(OR(AND('Test Sample Data'!N105&gt;=30,'Control Sample Data'!N105&lt;=30), AND('Test Sample Data'!N105&lt;=30,'Control Sample Data'!N105&gt;=30)),"Type 1","OKAY")))</f>
        <v>OKAY</v>
      </c>
    </row>
    <row r="106" spans="1:11">
      <c r="A106" s="167"/>
      <c r="B106" s="84" t="str">
        <f>'Gene Table'!D110</f>
        <v>NM_005847</v>
      </c>
      <c r="C106" s="72" t="s">
        <v>1753</v>
      </c>
      <c r="D106" s="70">
        <f>Calculations!BN111</f>
        <v>2.9405555555555551</v>
      </c>
      <c r="E106" s="70">
        <f>Calculations!BO111</f>
        <v>7.7166666666666659</v>
      </c>
      <c r="F106" s="71">
        <f t="shared" si="8"/>
        <v>0.13025805044582092</v>
      </c>
      <c r="G106" s="71">
        <f t="shared" si="9"/>
        <v>4.7539199752757479E-3</v>
      </c>
      <c r="H106" s="70">
        <f t="shared" si="10"/>
        <v>27.40013528272852</v>
      </c>
      <c r="I106" s="86">
        <f>IF(OR(COUNT(Calculations!BP111:BY111)&lt;3,COUNT(Calculations!BZ111:CI111)&lt;3),"N/A", IF(ISERROR(TTEST(Calculations!BP111:BY111,Calculations!BZ111:CI111,2,2)),"N/A",TTEST(Calculations!BP111:BY111,Calculations!BZ111:CI111,2,2)))</f>
        <v>4.9077677930910452E-7</v>
      </c>
      <c r="J106" s="70">
        <f t="shared" si="11"/>
        <v>27.40013528272852</v>
      </c>
      <c r="K106" s="85" t="str">
        <f>IF(AND('Test Sample Data'!N106&gt;=35,'Control Sample Data'!N106&gt;=35),"Type 3",IF(AND('Test Sample Data'!N106&gt;=30,'Control Sample Data'!N106&gt;=30, OR(I106&gt;=0.05, I106="N/A")),"Type 2",IF(OR(AND('Test Sample Data'!N106&gt;=30,'Control Sample Data'!N106&lt;=30), AND('Test Sample Data'!N106&lt;=30,'Control Sample Data'!N106&gt;=30)),"Type 1","OKAY")))</f>
        <v>Type 1</v>
      </c>
    </row>
    <row r="107" spans="1:11">
      <c r="A107" s="167"/>
      <c r="B107" s="84" t="str">
        <f>'Gene Table'!D111</f>
        <v>NM_001785</v>
      </c>
      <c r="C107" s="72" t="s">
        <v>1754</v>
      </c>
      <c r="D107" s="70">
        <f>Calculations!BN112</f>
        <v>1.7538888888888888</v>
      </c>
      <c r="E107" s="70">
        <f>Calculations!BO112</f>
        <v>7.4533333333333331</v>
      </c>
      <c r="F107" s="71">
        <f t="shared" si="8"/>
        <v>0.29650145943458972</v>
      </c>
      <c r="G107" s="71">
        <f t="shared" si="9"/>
        <v>5.705886111758097E-3</v>
      </c>
      <c r="H107" s="70">
        <f t="shared" si="10"/>
        <v>51.964139070983265</v>
      </c>
      <c r="I107" s="86">
        <f>IF(OR(COUNT(Calculations!BP112:BY112)&lt;3,COUNT(Calculations!BZ112:CI112)&lt;3),"N/A", IF(ISERROR(TTEST(Calculations!BP112:BY112,Calculations!BZ112:CI112,2,2)),"N/A",TTEST(Calculations!BP112:BY112,Calculations!BZ112:CI112,2,2)))</f>
        <v>6.2736020851756588E-10</v>
      </c>
      <c r="J107" s="70">
        <f t="shared" si="11"/>
        <v>51.964139070983265</v>
      </c>
      <c r="K107" s="85" t="str">
        <f>IF(AND('Test Sample Data'!N107&gt;=35,'Control Sample Data'!N107&gt;=35),"Type 3",IF(AND('Test Sample Data'!N107&gt;=30,'Control Sample Data'!N107&gt;=30, OR(I107&gt;=0.05, I107="N/A")),"Type 2",IF(OR(AND('Test Sample Data'!N107&gt;=30,'Control Sample Data'!N107&lt;=30), AND('Test Sample Data'!N107&lt;=30,'Control Sample Data'!N107&gt;=30)),"Type 1","OKAY")))</f>
        <v>OKAY</v>
      </c>
    </row>
    <row r="108" spans="1:11">
      <c r="A108" s="167"/>
      <c r="B108" s="84" t="str">
        <f>'Gene Table'!D112</f>
        <v>NM_014641</v>
      </c>
      <c r="C108" s="72" t="s">
        <v>1755</v>
      </c>
      <c r="D108" s="70">
        <f>Calculations!BN113</f>
        <v>4.6038888888888883</v>
      </c>
      <c r="E108" s="70">
        <f>Calculations!BO113</f>
        <v>5.34</v>
      </c>
      <c r="F108" s="71">
        <f t="shared" si="8"/>
        <v>4.1123620976522939E-2</v>
      </c>
      <c r="G108" s="71">
        <f t="shared" si="9"/>
        <v>2.4688790995730542E-2</v>
      </c>
      <c r="H108" s="70">
        <f t="shared" si="10"/>
        <v>1.6656798214069894</v>
      </c>
      <c r="I108" s="86">
        <f>IF(OR(COUNT(Calculations!BP113:BY113)&lt;3,COUNT(Calculations!BZ113:CI113)&lt;3),"N/A", IF(ISERROR(TTEST(Calculations!BP113:BY113,Calculations!BZ113:CI113,2,2)),"N/A",TTEST(Calculations!BP113:BY113,Calculations!BZ113:CI113,2,2)))</f>
        <v>1.7823853549334766E-2</v>
      </c>
      <c r="J108" s="70">
        <f t="shared" si="11"/>
        <v>1.6656798214069894</v>
      </c>
      <c r="K108" s="85" t="str">
        <f>IF(AND('Test Sample Data'!N108&gt;=35,'Control Sample Data'!N108&gt;=35),"Type 3",IF(AND('Test Sample Data'!N108&gt;=30,'Control Sample Data'!N108&gt;=30, OR(I108&gt;=0.05, I108="N/A")),"Type 2",IF(OR(AND('Test Sample Data'!N108&gt;=30,'Control Sample Data'!N108&lt;=30), AND('Test Sample Data'!N108&lt;=30,'Control Sample Data'!N108&gt;=30)),"Type 1","OKAY")))</f>
        <v>Type 1</v>
      </c>
    </row>
    <row r="109" spans="1:11">
      <c r="A109" s="167"/>
      <c r="B109" s="84" t="str">
        <f>'Gene Table'!D113</f>
        <v>NM_001040280</v>
      </c>
      <c r="C109" s="72" t="s">
        <v>1756</v>
      </c>
      <c r="D109" s="70">
        <f>Calculations!BN114</f>
        <v>3.6238888888888887</v>
      </c>
      <c r="E109" s="70">
        <f>Calculations!BO114</f>
        <v>6.2499999999999991</v>
      </c>
      <c r="F109" s="71">
        <f t="shared" si="8"/>
        <v>8.1114919868472066E-2</v>
      </c>
      <c r="G109" s="71">
        <f t="shared" si="9"/>
        <v>1.31390064883393E-2</v>
      </c>
      <c r="H109" s="70">
        <f t="shared" si="10"/>
        <v>6.1735961497895993</v>
      </c>
      <c r="I109" s="86">
        <f>IF(OR(COUNT(Calculations!BP114:BY114)&lt;3,COUNT(Calculations!BZ114:CI114)&lt;3),"N/A", IF(ISERROR(TTEST(Calculations!BP114:BY114,Calculations!BZ114:CI114,2,2)),"N/A",TTEST(Calculations!BP114:BY114,Calculations!BZ114:CI114,2,2)))</f>
        <v>7.680155077502065E-4</v>
      </c>
      <c r="J109" s="70">
        <f t="shared" si="11"/>
        <v>6.1735961497895993</v>
      </c>
      <c r="K109" s="85" t="str">
        <f>IF(AND('Test Sample Data'!N109&gt;=35,'Control Sample Data'!N109&gt;=35),"Type 3",IF(AND('Test Sample Data'!N109&gt;=30,'Control Sample Data'!N109&gt;=30, OR(I109&gt;=0.05, I109="N/A")),"Type 2",IF(OR(AND('Test Sample Data'!N109&gt;=30,'Control Sample Data'!N109&lt;=30), AND('Test Sample Data'!N109&lt;=30,'Control Sample Data'!N109&gt;=30)),"Type 1","OKAY")))</f>
        <v>Type 1</v>
      </c>
    </row>
    <row r="110" spans="1:11">
      <c r="A110" s="167"/>
      <c r="B110" s="84" t="str">
        <f>'Gene Table'!D114</f>
        <v>NM_000591</v>
      </c>
      <c r="C110" s="72" t="s">
        <v>1757</v>
      </c>
      <c r="D110" s="70">
        <f>Calculations!BN115</f>
        <v>9.4905555555555541</v>
      </c>
      <c r="E110" s="70">
        <f>Calculations!BO115</f>
        <v>4.3066666666666658</v>
      </c>
      <c r="F110" s="71">
        <f t="shared" si="8"/>
        <v>1.3901385990260653E-3</v>
      </c>
      <c r="G110" s="71">
        <f t="shared" si="9"/>
        <v>5.0531728259991429E-2</v>
      </c>
      <c r="H110" s="70">
        <f t="shared" si="10"/>
        <v>2.7510212828535087E-2</v>
      </c>
      <c r="I110" s="86">
        <f>IF(OR(COUNT(Calculations!BP115:BY115)&lt;3,COUNT(Calculations!BZ115:CI115)&lt;3),"N/A", IF(ISERROR(TTEST(Calculations!BP115:BY115,Calculations!BZ115:CI115,2,2)),"N/A",TTEST(Calculations!BP115:BY115,Calculations!BZ115:CI115,2,2)))</f>
        <v>2.1288057133420662E-4</v>
      </c>
      <c r="J110" s="70">
        <f t="shared" si="11"/>
        <v>-36.350136810382857</v>
      </c>
      <c r="K110" s="85" t="str">
        <f>IF(AND('Test Sample Data'!N110&gt;=35,'Control Sample Data'!N110&gt;=35),"Type 3",IF(AND('Test Sample Data'!N110&gt;=30,'Control Sample Data'!N110&gt;=30, OR(I110&gt;=0.05, I110="N/A")),"Type 2",IF(OR(AND('Test Sample Data'!N110&gt;=30,'Control Sample Data'!N110&lt;=30), AND('Test Sample Data'!N110&lt;=30,'Control Sample Data'!N110&gt;=30)),"Type 1","OKAY")))</f>
        <v>Type 1</v>
      </c>
    </row>
    <row r="111" spans="1:11">
      <c r="A111" s="167"/>
      <c r="B111" s="84" t="str">
        <f>'Gene Table'!D115</f>
        <v>NM_003873</v>
      </c>
      <c r="C111" s="72" t="s">
        <v>1758</v>
      </c>
      <c r="D111" s="70">
        <f>Calculations!BN116</f>
        <v>0.4772222222222216</v>
      </c>
      <c r="E111" s="70">
        <f>Calculations!BO116</f>
        <v>9.9366666666666674</v>
      </c>
      <c r="F111" s="71">
        <f t="shared" si="8"/>
        <v>0.7183594289023868</v>
      </c>
      <c r="G111" s="71">
        <f t="shared" si="9"/>
        <v>1.0203878445906938E-3</v>
      </c>
      <c r="H111" s="70">
        <f t="shared" si="10"/>
        <v>704.00625870895294</v>
      </c>
      <c r="I111" s="86">
        <f>IF(OR(COUNT(Calculations!BP116:BY116)&lt;3,COUNT(Calculations!BZ116:CI116)&lt;3),"N/A", IF(ISERROR(TTEST(Calculations!BP116:BY116,Calculations!BZ116:CI116,2,2)),"N/A",TTEST(Calculations!BP116:BY116,Calculations!BZ116:CI116,2,2)))</f>
        <v>3.8972126073091402E-6</v>
      </c>
      <c r="J111" s="70">
        <f t="shared" si="11"/>
        <v>704.00625870895294</v>
      </c>
      <c r="K111" s="85" t="str">
        <f>IF(AND('Test Sample Data'!N111&gt;=35,'Control Sample Data'!N111&gt;=35),"Type 3",IF(AND('Test Sample Data'!N111&gt;=30,'Control Sample Data'!N111&gt;=30, OR(I111&gt;=0.05, I111="N/A")),"Type 2",IF(OR(AND('Test Sample Data'!N111&gt;=30,'Control Sample Data'!N111&lt;=30), AND('Test Sample Data'!N111&lt;=30,'Control Sample Data'!N111&gt;=30)),"Type 1","OKAY")))</f>
        <v>Type 1</v>
      </c>
    </row>
    <row r="112" spans="1:11">
      <c r="A112" s="167"/>
      <c r="B112" s="84" t="str">
        <f>'Gene Table'!D116</f>
        <v>NM_000071</v>
      </c>
      <c r="C112" s="72" t="s">
        <v>1759</v>
      </c>
      <c r="D112" s="70">
        <f>Calculations!BN117</f>
        <v>3.3038888888888884</v>
      </c>
      <c r="E112" s="70">
        <f>Calculations!BO117</f>
        <v>2.2133333333333325</v>
      </c>
      <c r="F112" s="71">
        <f t="shared" si="8"/>
        <v>0.10125823244352002</v>
      </c>
      <c r="G112" s="71">
        <f t="shared" si="9"/>
        <v>0.21563550799804779</v>
      </c>
      <c r="H112" s="70">
        <f t="shared" si="10"/>
        <v>0.46958051289232355</v>
      </c>
      <c r="I112" s="86">
        <f>IF(OR(COUNT(Calculations!BP117:BY117)&lt;3,COUNT(Calculations!BZ117:CI117)&lt;3),"N/A", IF(ISERROR(TTEST(Calculations!BP117:BY117,Calculations!BZ117:CI117,2,2)),"N/A",TTEST(Calculations!BP117:BY117,Calculations!BZ117:CI117,2,2)))</f>
        <v>6.3365290771035462E-3</v>
      </c>
      <c r="J112" s="70">
        <f t="shared" si="11"/>
        <v>-2.1295602618614273</v>
      </c>
      <c r="K112" s="85" t="str">
        <f>IF(AND('Test Sample Data'!N112&gt;=35,'Control Sample Data'!N112&gt;=35),"Type 3",IF(AND('Test Sample Data'!N112&gt;=30,'Control Sample Data'!N112&gt;=30, OR(I112&gt;=0.05, I112="N/A")),"Type 2",IF(OR(AND('Test Sample Data'!N112&gt;=30,'Control Sample Data'!N112&lt;=30), AND('Test Sample Data'!N112&lt;=30,'Control Sample Data'!N112&gt;=30)),"Type 1","OKAY")))</f>
        <v>OKAY</v>
      </c>
    </row>
    <row r="113" spans="1:11">
      <c r="A113" s="167"/>
      <c r="B113" s="84" t="str">
        <f>'Gene Table'!D117</f>
        <v>NM_003786</v>
      </c>
      <c r="C113" s="72" t="s">
        <v>1760</v>
      </c>
      <c r="D113" s="70">
        <f>Calculations!BN118</f>
        <v>4.8505555555555553</v>
      </c>
      <c r="E113" s="70">
        <f>Calculations!BO118</f>
        <v>6.216666666666665</v>
      </c>
      <c r="F113" s="71">
        <f t="shared" si="8"/>
        <v>3.4660696229759341E-2</v>
      </c>
      <c r="G113" s="71">
        <f t="shared" si="9"/>
        <v>1.3446116206942674E-2</v>
      </c>
      <c r="H113" s="70">
        <f t="shared" si="10"/>
        <v>2.5777477820593933</v>
      </c>
      <c r="I113" s="86">
        <f>IF(OR(COUNT(Calculations!BP118:BY118)&lt;3,COUNT(Calculations!BZ118:CI118)&lt;3),"N/A", IF(ISERROR(TTEST(Calculations!BP118:BY118,Calculations!BZ118:CI118,2,2)),"N/A",TTEST(Calculations!BP118:BY118,Calculations!BZ118:CI118,2,2)))</f>
        <v>0.13299535661675194</v>
      </c>
      <c r="J113" s="70">
        <f t="shared" si="11"/>
        <v>2.5777477820593933</v>
      </c>
      <c r="K113" s="85" t="str">
        <f>IF(AND('Test Sample Data'!N113&gt;=35,'Control Sample Data'!N113&gt;=35),"Type 3",IF(AND('Test Sample Data'!N113&gt;=30,'Control Sample Data'!N113&gt;=30, OR(I113&gt;=0.05, I113="N/A")),"Type 2",IF(OR(AND('Test Sample Data'!N113&gt;=30,'Control Sample Data'!N113&lt;=30), AND('Test Sample Data'!N113&lt;=30,'Control Sample Data'!N113&gt;=30)),"Type 1","OKAY")))</f>
        <v>Type 1</v>
      </c>
    </row>
    <row r="114" spans="1:11">
      <c r="A114" s="167"/>
      <c r="B114" s="84" t="str">
        <f>'Gene Table'!D118</f>
        <v>NM_001029851</v>
      </c>
      <c r="C114" s="72" t="s">
        <v>1761</v>
      </c>
      <c r="D114" s="70">
        <f>Calculations!BN119</f>
        <v>2.9838888888888881</v>
      </c>
      <c r="E114" s="70">
        <f>Calculations!BO119</f>
        <v>1.4866666666666657</v>
      </c>
      <c r="F114" s="71">
        <f t="shared" si="8"/>
        <v>0.12640374488702635</v>
      </c>
      <c r="G114" s="71">
        <f t="shared" si="9"/>
        <v>0.35683606354271669</v>
      </c>
      <c r="H114" s="70">
        <f t="shared" si="10"/>
        <v>0.35423478118235269</v>
      </c>
      <c r="I114" s="86">
        <f>IF(OR(COUNT(Calculations!BP119:BY119)&lt;3,COUNT(Calculations!BZ119:CI119)&lt;3),"N/A", IF(ISERROR(TTEST(Calculations!BP119:BY119,Calculations!BZ119:CI119,2,2)),"N/A",TTEST(Calculations!BP119:BY119,Calculations!BZ119:CI119,2,2)))</f>
        <v>6.1008336102132143E-4</v>
      </c>
      <c r="J114" s="70">
        <f t="shared" si="11"/>
        <v>-2.8229864855795199</v>
      </c>
      <c r="K114" s="85" t="str">
        <f>IF(AND('Test Sample Data'!N114&gt;=35,'Control Sample Data'!N114&gt;=35),"Type 3",IF(AND('Test Sample Data'!N114&gt;=30,'Control Sample Data'!N114&gt;=30, OR(I114&gt;=0.05, I114="N/A")),"Type 2",IF(OR(AND('Test Sample Data'!N114&gt;=30,'Control Sample Data'!N114&lt;=30), AND('Test Sample Data'!N114&lt;=30,'Control Sample Data'!N114&gt;=30)),"Type 1","OKAY")))</f>
        <v>Type 1</v>
      </c>
    </row>
    <row r="115" spans="1:11">
      <c r="A115" s="167"/>
      <c r="B115" s="84" t="str">
        <f>'Gene Table'!D119</f>
        <v>NM_003604</v>
      </c>
      <c r="C115" s="72" t="s">
        <v>1762</v>
      </c>
      <c r="D115" s="70">
        <f>Calculations!BN120</f>
        <v>7.4572222222222218</v>
      </c>
      <c r="E115" s="70">
        <f>Calculations!BO120</f>
        <v>5.8433333333333337</v>
      </c>
      <c r="F115" s="71">
        <f t="shared" si="8"/>
        <v>5.6905261940009876E-3</v>
      </c>
      <c r="G115" s="71">
        <f t="shared" si="9"/>
        <v>1.7417322446701897E-2</v>
      </c>
      <c r="H115" s="70">
        <f t="shared" si="10"/>
        <v>0.32671647501585599</v>
      </c>
      <c r="I115" s="86">
        <f>IF(OR(COUNT(Calculations!BP120:BY120)&lt;3,COUNT(Calculations!BZ120:CI120)&lt;3),"N/A", IF(ISERROR(TTEST(Calculations!BP120:BY120,Calculations!BZ120:CI120,2,2)),"N/A",TTEST(Calculations!BP120:BY120,Calculations!BZ120:CI120,2,2)))</f>
        <v>1.1769402603519386E-3</v>
      </c>
      <c r="J115" s="70">
        <f t="shared" si="11"/>
        <v>-3.0607578021630792</v>
      </c>
      <c r="K115" s="85" t="str">
        <f>IF(AND('Test Sample Data'!N115&gt;=35,'Control Sample Data'!N115&gt;=35),"Type 3",IF(AND('Test Sample Data'!N115&gt;=30,'Control Sample Data'!N115&gt;=30, OR(I115&gt;=0.05, I115="N/A")),"Type 2",IF(OR(AND('Test Sample Data'!N115&gt;=30,'Control Sample Data'!N115&lt;=30), AND('Test Sample Data'!N115&lt;=30,'Control Sample Data'!N115&gt;=30)),"Type 1","OKAY")))</f>
        <v>Type 1</v>
      </c>
    </row>
    <row r="116" spans="1:11">
      <c r="A116" s="167"/>
      <c r="B116" s="84" t="str">
        <f>'Gene Table'!D120</f>
        <v>NM_004347</v>
      </c>
      <c r="C116" s="72" t="s">
        <v>1763</v>
      </c>
      <c r="D116" s="70">
        <f>Calculations!BN121</f>
        <v>0.53722222222222271</v>
      </c>
      <c r="E116" s="70">
        <f>Calculations!BO121</f>
        <v>9.586666666666666</v>
      </c>
      <c r="F116" s="71">
        <f t="shared" si="8"/>
        <v>0.68909642492504752</v>
      </c>
      <c r="G116" s="71">
        <f t="shared" si="9"/>
        <v>1.3005461713104661E-3</v>
      </c>
      <c r="H116" s="70">
        <f t="shared" si="10"/>
        <v>529.85156553934178</v>
      </c>
      <c r="I116" s="86">
        <f>IF(OR(COUNT(Calculations!BP121:BY121)&lt;3,COUNT(Calculations!BZ121:CI121)&lt;3),"N/A", IF(ISERROR(TTEST(Calculations!BP121:BY121,Calculations!BZ121:CI121,2,2)),"N/A",TTEST(Calculations!BP121:BY121,Calculations!BZ121:CI121,2,2)))</f>
        <v>5.5464970585162963E-7</v>
      </c>
      <c r="J116" s="70">
        <f t="shared" si="11"/>
        <v>529.85156553934178</v>
      </c>
      <c r="K116" s="85" t="str">
        <f>IF(AND('Test Sample Data'!N116&gt;=35,'Control Sample Data'!N116&gt;=35),"Type 3",IF(AND('Test Sample Data'!N116&gt;=30,'Control Sample Data'!N116&gt;=30, OR(I116&gt;=0.05, I116="N/A")),"Type 2",IF(OR(AND('Test Sample Data'!N116&gt;=30,'Control Sample Data'!N116&lt;=30), AND('Test Sample Data'!N116&lt;=30,'Control Sample Data'!N116&gt;=30)),"Type 1","OKAY")))</f>
        <v>OKAY</v>
      </c>
    </row>
    <row r="117" spans="1:11">
      <c r="A117" s="167"/>
      <c r="B117" s="84" t="str">
        <f>'Gene Table'!D121</f>
        <v>NM_001225</v>
      </c>
      <c r="C117" s="72" t="s">
        <v>1764</v>
      </c>
      <c r="D117" s="70">
        <f>Calculations!BN122</f>
        <v>3.0905555555555551</v>
      </c>
      <c r="E117" s="70">
        <f>Calculations!BO122</f>
        <v>3.026666666666666</v>
      </c>
      <c r="F117" s="71">
        <f t="shared" si="8"/>
        <v>0.11739512822308097</v>
      </c>
      <c r="G117" s="71">
        <f t="shared" si="9"/>
        <v>0.12271073190584439</v>
      </c>
      <c r="H117" s="70">
        <f t="shared" si="10"/>
        <v>0.9566818354009814</v>
      </c>
      <c r="I117" s="86">
        <f>IF(OR(COUNT(Calculations!BP122:BY122)&lt;3,COUNT(Calculations!BZ122:CI122)&lt;3),"N/A", IF(ISERROR(TTEST(Calculations!BP122:BY122,Calculations!BZ122:CI122,2,2)),"N/A",TTEST(Calculations!BP122:BY122,Calculations!BZ122:CI122,2,2)))</f>
        <v>0.59503091592121038</v>
      </c>
      <c r="J117" s="70">
        <f t="shared" si="11"/>
        <v>-1.0452795934824688</v>
      </c>
      <c r="K117" s="85" t="str">
        <f>IF(AND('Test Sample Data'!N117&gt;=35,'Control Sample Data'!N117&gt;=35),"Type 3",IF(AND('Test Sample Data'!N117&gt;=30,'Control Sample Data'!N117&gt;=30, OR(I117&gt;=0.05, I117="N/A")),"Type 2",IF(OR(AND('Test Sample Data'!N117&gt;=30,'Control Sample Data'!N117&lt;=30), AND('Test Sample Data'!N117&lt;=30,'Control Sample Data'!N117&gt;=30)),"Type 1","OKAY")))</f>
        <v>Type 1</v>
      </c>
    </row>
    <row r="118" spans="1:11">
      <c r="A118" s="167"/>
      <c r="B118" s="84" t="str">
        <f>'Gene Table'!D122</f>
        <v>NM_001223</v>
      </c>
      <c r="C118" s="72" t="s">
        <v>1765</v>
      </c>
      <c r="D118" s="70">
        <f>Calculations!BN123</f>
        <v>10.147222222222224</v>
      </c>
      <c r="E118" s="70">
        <f>Calculations!BO123</f>
        <v>5.1133333333333333</v>
      </c>
      <c r="F118" s="71">
        <f t="shared" si="8"/>
        <v>8.8182364242593927E-4</v>
      </c>
      <c r="G118" s="71">
        <f t="shared" si="9"/>
        <v>2.888905188160501E-2</v>
      </c>
      <c r="H118" s="70">
        <f t="shared" si="10"/>
        <v>3.0524492324631707E-2</v>
      </c>
      <c r="I118" s="86">
        <f>IF(OR(COUNT(Calculations!BP123:BY123)&lt;3,COUNT(Calculations!BZ123:CI123)&lt;3),"N/A", IF(ISERROR(TTEST(Calculations!BP123:BY123,Calculations!BZ123:CI123,2,2)),"N/A",TTEST(Calculations!BP123:BY123,Calculations!BZ123:CI123,2,2)))</f>
        <v>4.480257057750737E-4</v>
      </c>
      <c r="J118" s="70">
        <f t="shared" si="11"/>
        <v>-32.760577616324547</v>
      </c>
      <c r="K118" s="85" t="str">
        <f>IF(AND('Test Sample Data'!N118&gt;=35,'Control Sample Data'!N118&gt;=35),"Type 3",IF(AND('Test Sample Data'!N118&gt;=30,'Control Sample Data'!N118&gt;=30, OR(I118&gt;=0.05, I118="N/A")),"Type 2",IF(OR(AND('Test Sample Data'!N118&gt;=30,'Control Sample Data'!N118&lt;=30), AND('Test Sample Data'!N118&lt;=30,'Control Sample Data'!N118&gt;=30)),"Type 1","OKAY")))</f>
        <v>OKAY</v>
      </c>
    </row>
    <row r="119" spans="1:11">
      <c r="A119" s="167"/>
      <c r="B119" s="84" t="str">
        <f>'Gene Table'!D123</f>
        <v>NM_004655</v>
      </c>
      <c r="C119" s="72" t="s">
        <v>1766</v>
      </c>
      <c r="D119" s="70">
        <f>Calculations!BN124</f>
        <v>1.017222222222222</v>
      </c>
      <c r="E119" s="70">
        <f>Calculations!BO124</f>
        <v>10.366666666666665</v>
      </c>
      <c r="F119" s="71">
        <f t="shared" si="8"/>
        <v>0.49406671745510844</v>
      </c>
      <c r="G119" s="71">
        <f t="shared" si="9"/>
        <v>7.5739490323912932E-4</v>
      </c>
      <c r="H119" s="70">
        <f t="shared" si="10"/>
        <v>652.32379481581847</v>
      </c>
      <c r="I119" s="86">
        <f>IF(OR(COUNT(Calculations!BP124:BY124)&lt;3,COUNT(Calculations!BZ124:CI124)&lt;3),"N/A", IF(ISERROR(TTEST(Calculations!BP124:BY124,Calculations!BZ124:CI124,2,2)),"N/A",TTEST(Calculations!BP124:BY124,Calculations!BZ124:CI124,2,2)))</f>
        <v>1.6861404293824619E-6</v>
      </c>
      <c r="J119" s="70">
        <f t="shared" si="11"/>
        <v>652.32379481581847</v>
      </c>
      <c r="K119" s="85" t="str">
        <f>IF(AND('Test Sample Data'!N119&gt;=35,'Control Sample Data'!N119&gt;=35),"Type 3",IF(AND('Test Sample Data'!N119&gt;=30,'Control Sample Data'!N119&gt;=30, OR(I119&gt;=0.05, I119="N/A")),"Type 2",IF(OR(AND('Test Sample Data'!N119&gt;=30,'Control Sample Data'!N119&lt;=30), AND('Test Sample Data'!N119&lt;=30,'Control Sample Data'!N119&gt;=30)),"Type 1","OKAY")))</f>
        <v>OKAY</v>
      </c>
    </row>
    <row r="120" spans="1:11">
      <c r="A120" s="167"/>
      <c r="B120" s="84" t="str">
        <f>'Gene Table'!D124</f>
        <v>NM_030782</v>
      </c>
      <c r="C120" s="72" t="s">
        <v>1767</v>
      </c>
      <c r="D120" s="70">
        <f>Calculations!BN125</f>
        <v>4.403888888888889</v>
      </c>
      <c r="E120" s="70">
        <f>Calculations!BO125</f>
        <v>0.34333333333333255</v>
      </c>
      <c r="F120" s="71">
        <f t="shared" si="8"/>
        <v>4.7238635767253415E-2</v>
      </c>
      <c r="G120" s="71">
        <f t="shared" si="9"/>
        <v>0.78821803597923801</v>
      </c>
      <c r="H120" s="70">
        <f t="shared" si="10"/>
        <v>5.9930924707358127E-2</v>
      </c>
      <c r="I120" s="86">
        <f>IF(OR(COUNT(Calculations!BP125:BY125)&lt;3,COUNT(Calculations!BZ125:CI125)&lt;3),"N/A", IF(ISERROR(TTEST(Calculations!BP125:BY125,Calculations!BZ125:CI125,2,2)),"N/A",TTEST(Calculations!BP125:BY125,Calculations!BZ125:CI125,2,2)))</f>
        <v>1.4434497672501936E-3</v>
      </c>
      <c r="J120" s="70">
        <f t="shared" si="11"/>
        <v>-16.685876363212916</v>
      </c>
      <c r="K120" s="85" t="str">
        <f>IF(AND('Test Sample Data'!N120&gt;=35,'Control Sample Data'!N120&gt;=35),"Type 3",IF(AND('Test Sample Data'!N120&gt;=30,'Control Sample Data'!N120&gt;=30, OR(I120&gt;=0.05, I120="N/A")),"Type 2",IF(OR(AND('Test Sample Data'!N120&gt;=30,'Control Sample Data'!N120&lt;=30), AND('Test Sample Data'!N120&lt;=30,'Control Sample Data'!N120&gt;=30)),"Type 1","OKAY")))</f>
        <v>Type 1</v>
      </c>
    </row>
    <row r="121" spans="1:11">
      <c r="A121" s="167"/>
      <c r="B121" s="84" t="str">
        <f>'Gene Table'!D125</f>
        <v>NM_006304</v>
      </c>
      <c r="C121" s="72" t="s">
        <v>1768</v>
      </c>
      <c r="D121" s="70">
        <f>Calculations!BN126</f>
        <v>2.1772222222222219</v>
      </c>
      <c r="E121" s="70">
        <f>Calculations!BO126</f>
        <v>8.44</v>
      </c>
      <c r="F121" s="71">
        <f t="shared" si="8"/>
        <v>0.22110104941670447</v>
      </c>
      <c r="G121" s="71">
        <f t="shared" si="9"/>
        <v>2.8794320650216846E-3</v>
      </c>
      <c r="H121" s="70">
        <f t="shared" si="10"/>
        <v>76.786339953132185</v>
      </c>
      <c r="I121" s="86">
        <f>IF(OR(COUNT(Calculations!BP126:BY126)&lt;3,COUNT(Calculations!BZ126:CI126)&lt;3),"N/A", IF(ISERROR(TTEST(Calculations!BP126:BY126,Calculations!BZ126:CI126,2,2)),"N/A",TTEST(Calculations!BP126:BY126,Calculations!BZ126:CI126,2,2)))</f>
        <v>2.7891271984358479E-6</v>
      </c>
      <c r="J121" s="70">
        <f t="shared" si="11"/>
        <v>76.786339953132185</v>
      </c>
      <c r="K121" s="85" t="str">
        <f>IF(AND('Test Sample Data'!N121&gt;=35,'Control Sample Data'!N121&gt;=35),"Type 3",IF(AND('Test Sample Data'!N121&gt;=30,'Control Sample Data'!N121&gt;=30, OR(I121&gt;=0.05, I121="N/A")),"Type 2",IF(OR(AND('Test Sample Data'!N121&gt;=30,'Control Sample Data'!N121&lt;=30), AND('Test Sample Data'!N121&lt;=30,'Control Sample Data'!N121&gt;=30)),"Type 1","OKAY")))</f>
        <v>OKAY</v>
      </c>
    </row>
    <row r="122" spans="1:11">
      <c r="A122" s="167"/>
      <c r="B122" s="84" t="str">
        <f>'Gene Table'!D126</f>
        <v>NM_024608</v>
      </c>
      <c r="C122" s="72" t="s">
        <v>1769</v>
      </c>
      <c r="D122" s="70">
        <f>Calculations!BN127</f>
        <v>10.367222222222219</v>
      </c>
      <c r="E122" s="70">
        <f>Calculations!BO127</f>
        <v>3.8333333333333335</v>
      </c>
      <c r="F122" s="71">
        <f t="shared" si="8"/>
        <v>7.5710330042055851E-4</v>
      </c>
      <c r="G122" s="71">
        <f t="shared" si="9"/>
        <v>7.01538780193358E-2</v>
      </c>
      <c r="H122" s="70">
        <f t="shared" si="10"/>
        <v>1.0792037757511934E-2</v>
      </c>
      <c r="I122" s="86">
        <f>IF(OR(COUNT(Calculations!BP127:BY127)&lt;3,COUNT(Calculations!BZ127:CI127)&lt;3),"N/A", IF(ISERROR(TTEST(Calculations!BP127:BY127,Calculations!BZ127:CI127,2,2)),"N/A",TTEST(Calculations!BP127:BY127,Calculations!BZ127:CI127,2,2)))</f>
        <v>5.2268366812767582E-4</v>
      </c>
      <c r="J122" s="70">
        <f t="shared" si="11"/>
        <v>-92.660906352364947</v>
      </c>
      <c r="K122" s="85" t="str">
        <f>IF(AND('Test Sample Data'!N122&gt;=35,'Control Sample Data'!N122&gt;=35),"Type 3",IF(AND('Test Sample Data'!N122&gt;=30,'Control Sample Data'!N122&gt;=30, OR(I122&gt;=0.05, I122="N/A")),"Type 2",IF(OR(AND('Test Sample Data'!N122&gt;=30,'Control Sample Data'!N122&lt;=30), AND('Test Sample Data'!N122&lt;=30,'Control Sample Data'!N122&gt;=30)),"Type 1","OKAY")))</f>
        <v>Type 1</v>
      </c>
    </row>
    <row r="123" spans="1:11">
      <c r="A123" s="167"/>
      <c r="B123" s="84" t="str">
        <f>'Gene Table'!D127</f>
        <v>NM_024596</v>
      </c>
      <c r="C123" s="72" t="s">
        <v>1770</v>
      </c>
      <c r="D123" s="70">
        <f>Calculations!BN128</f>
        <v>10.263888888888888</v>
      </c>
      <c r="E123" s="70">
        <f>Calculations!BO128</f>
        <v>10.836666666666666</v>
      </c>
      <c r="F123" s="71">
        <f t="shared" si="8"/>
        <v>8.1332022529638211E-4</v>
      </c>
      <c r="G123" s="71">
        <f t="shared" si="9"/>
        <v>5.4681230666345682E-4</v>
      </c>
      <c r="H123" s="70">
        <f t="shared" si="10"/>
        <v>1.4873846389067304</v>
      </c>
      <c r="I123" s="86">
        <f>IF(OR(COUNT(Calculations!BP128:BY128)&lt;3,COUNT(Calculations!BZ128:CI128)&lt;3),"N/A", IF(ISERROR(TTEST(Calculations!BP128:BY128,Calculations!BZ128:CI128,2,2)),"N/A",TTEST(Calculations!BP128:BY128,Calculations!BZ128:CI128,2,2)))</f>
        <v>0.19810700652824836</v>
      </c>
      <c r="J123" s="70">
        <f t="shared" si="11"/>
        <v>1.4873846389067304</v>
      </c>
      <c r="K123" s="85" t="str">
        <f>IF(AND('Test Sample Data'!N123&gt;=35,'Control Sample Data'!N123&gt;=35),"Type 3",IF(AND('Test Sample Data'!N123&gt;=30,'Control Sample Data'!N123&gt;=30, OR(I123&gt;=0.05, I123="N/A")),"Type 2",IF(OR(AND('Test Sample Data'!N123&gt;=30,'Control Sample Data'!N123&lt;=30), AND('Test Sample Data'!N123&lt;=30,'Control Sample Data'!N123&gt;=30)),"Type 1","OKAY")))</f>
        <v>Type 1</v>
      </c>
    </row>
    <row r="124" spans="1:11">
      <c r="A124" s="167"/>
      <c r="B124" s="84" t="str">
        <f>'Gene Table'!D128</f>
        <v>NM_004639</v>
      </c>
      <c r="C124" s="72" t="s">
        <v>1771</v>
      </c>
      <c r="D124" s="70">
        <f>Calculations!BN129</f>
        <v>5.3372222222222225</v>
      </c>
      <c r="E124" s="70">
        <f>Calculations!BO129</f>
        <v>10.836666666666666</v>
      </c>
      <c r="F124" s="71">
        <f t="shared" si="8"/>
        <v>2.4736372804554381E-2</v>
      </c>
      <c r="G124" s="71">
        <f t="shared" si="9"/>
        <v>5.4681230666345682E-4</v>
      </c>
      <c r="H124" s="70">
        <f t="shared" si="10"/>
        <v>45.2374105394426</v>
      </c>
      <c r="I124" s="86">
        <f>IF(OR(COUNT(Calculations!BP129:BY129)&lt;3,COUNT(Calculations!BZ129:CI129)&lt;3),"N/A", IF(ISERROR(TTEST(Calculations!BP129:BY129,Calculations!BZ129:CI129,2,2)),"N/A",TTEST(Calculations!BP129:BY129,Calculations!BZ129:CI129,2,2)))</f>
        <v>1.9016715701150713E-4</v>
      </c>
      <c r="J124" s="70">
        <f t="shared" si="11"/>
        <v>45.2374105394426</v>
      </c>
      <c r="K124" s="85" t="str">
        <f>IF(AND('Test Sample Data'!N124&gt;=35,'Control Sample Data'!N124&gt;=35),"Type 3",IF(AND('Test Sample Data'!N124&gt;=30,'Control Sample Data'!N124&gt;=30, OR(I124&gt;=0.05, I124="N/A")),"Type 2",IF(OR(AND('Test Sample Data'!N124&gt;=30,'Control Sample Data'!N124&lt;=30), AND('Test Sample Data'!N124&lt;=30,'Control Sample Data'!N124&gt;=30)),"Type 1","OKAY")))</f>
        <v>OKAY</v>
      </c>
    </row>
    <row r="125" spans="1:11">
      <c r="A125" s="167"/>
      <c r="B125" s="84" t="str">
        <f>'Gene Table'!D129</f>
        <v>NM_001080124</v>
      </c>
      <c r="C125" s="72" t="s">
        <v>1773</v>
      </c>
      <c r="D125" s="70">
        <f>Calculations!BN130</f>
        <v>0.107222222222223</v>
      </c>
      <c r="E125" s="70">
        <f>Calculations!BO130</f>
        <v>3.9833333333333329</v>
      </c>
      <c r="F125" s="71">
        <f t="shared" si="8"/>
        <v>0.92837384135713108</v>
      </c>
      <c r="G125" s="71">
        <f t="shared" si="9"/>
        <v>6.3226215018870185E-2</v>
      </c>
      <c r="H125" s="70">
        <f t="shared" si="10"/>
        <v>14.683368932966385</v>
      </c>
      <c r="I125" s="86">
        <f>IF(OR(COUNT(Calculations!BP130:BY130)&lt;3,COUNT(Calculations!BZ130:CI130)&lt;3),"N/A", IF(ISERROR(TTEST(Calculations!BP130:BY130,Calculations!BZ130:CI130,2,2)),"N/A",TTEST(Calculations!BP130:BY130,Calculations!BZ130:CI130,2,2)))</f>
        <v>8.8576309622918649E-7</v>
      </c>
      <c r="J125" s="70">
        <f t="shared" si="11"/>
        <v>14.683368932966385</v>
      </c>
      <c r="K125" s="85" t="str">
        <f>IF(AND('Test Sample Data'!N125&gt;=35,'Control Sample Data'!N125&gt;=35),"Type 3",IF(AND('Test Sample Data'!N125&gt;=30,'Control Sample Data'!N125&gt;=30, OR(I125&gt;=0.05, I125="N/A")),"Type 2",IF(OR(AND('Test Sample Data'!N125&gt;=30,'Control Sample Data'!N125&lt;=30), AND('Test Sample Data'!N125&lt;=30,'Control Sample Data'!N125&gt;=30)),"Type 1","OKAY")))</f>
        <v>Type 1</v>
      </c>
    </row>
    <row r="126" spans="1:11">
      <c r="A126" s="167"/>
      <c r="B126" s="84" t="str">
        <f>'Gene Table'!D130</f>
        <v>NM_021141</v>
      </c>
      <c r="C126" s="72" t="s">
        <v>1774</v>
      </c>
      <c r="D126" s="70">
        <f>Calculations!BN131</f>
        <v>0.6738888888888882</v>
      </c>
      <c r="E126" s="70">
        <f>Calculations!BO131</f>
        <v>3.4266666666666645</v>
      </c>
      <c r="F126" s="71">
        <f t="shared" si="8"/>
        <v>0.62681478335027951</v>
      </c>
      <c r="G126" s="71">
        <f t="shared" si="9"/>
        <v>9.2997344619152281E-2</v>
      </c>
      <c r="H126" s="70">
        <f t="shared" si="10"/>
        <v>6.7401363546157693</v>
      </c>
      <c r="I126" s="86">
        <f>IF(OR(COUNT(Calculations!BP131:BY131)&lt;3,COUNT(Calculations!BZ131:CI131)&lt;3),"N/A", IF(ISERROR(TTEST(Calculations!BP131:BY131,Calculations!BZ131:CI131,2,2)),"N/A",TTEST(Calculations!BP131:BY131,Calculations!BZ131:CI131,2,2)))</f>
        <v>7.2425583838103607E-5</v>
      </c>
      <c r="J126" s="70">
        <f t="shared" si="11"/>
        <v>6.7401363546157693</v>
      </c>
      <c r="K126" s="85" t="str">
        <f>IF(AND('Test Sample Data'!N126&gt;=35,'Control Sample Data'!N126&gt;=35),"Type 3",IF(AND('Test Sample Data'!N126&gt;=30,'Control Sample Data'!N126&gt;=30, OR(I126&gt;=0.05, I126="N/A")),"Type 2",IF(OR(AND('Test Sample Data'!N126&gt;=30,'Control Sample Data'!N126&lt;=30), AND('Test Sample Data'!N126&lt;=30,'Control Sample Data'!N126&gt;=30)),"Type 1","OKAY")))</f>
        <v>Type 1</v>
      </c>
    </row>
    <row r="127" spans="1:11">
      <c r="A127" s="167"/>
      <c r="B127" s="84" t="str">
        <f>'Gene Table'!D131</f>
        <v>NM_003401</v>
      </c>
      <c r="C127" s="72" t="s">
        <v>1775</v>
      </c>
      <c r="D127" s="70">
        <f>Calculations!BN132</f>
        <v>0.88055555555555642</v>
      </c>
      <c r="E127" s="70">
        <f>Calculations!BO132</f>
        <v>2.9533333333333331</v>
      </c>
      <c r="F127" s="71">
        <f t="shared" si="8"/>
        <v>0.5431582306547349</v>
      </c>
      <c r="G127" s="71">
        <f t="shared" si="9"/>
        <v>0.12910946439367343</v>
      </c>
      <c r="H127" s="70">
        <f t="shared" si="10"/>
        <v>4.2069590576146059</v>
      </c>
      <c r="I127" s="86">
        <f>IF(OR(COUNT(Calculations!BP132:BY132)&lt;3,COUNT(Calculations!BZ132:CI132)&lt;3),"N/A", IF(ISERROR(TTEST(Calculations!BP132:BY132,Calculations!BZ132:CI132,2,2)),"N/A",TTEST(Calculations!BP132:BY132,Calculations!BZ132:CI132,2,2)))</f>
        <v>3.8750916615024766E-6</v>
      </c>
      <c r="J127" s="70">
        <f t="shared" si="11"/>
        <v>4.2069590576146059</v>
      </c>
      <c r="K127" s="85" t="str">
        <f>IF(AND('Test Sample Data'!N127&gt;=35,'Control Sample Data'!N127&gt;=35),"Type 3",IF(AND('Test Sample Data'!N127&gt;=30,'Control Sample Data'!N127&gt;=30, OR(I127&gt;=0.05, I127="N/A")),"Type 2",IF(OR(AND('Test Sample Data'!N127&gt;=30,'Control Sample Data'!N127&lt;=30), AND('Test Sample Data'!N127&lt;=30,'Control Sample Data'!N127&gt;=30)),"Type 1","OKAY")))</f>
        <v>OKAY</v>
      </c>
    </row>
    <row r="128" spans="1:11">
      <c r="A128" s="167"/>
      <c r="B128" s="84" t="str">
        <f>'Gene Table'!D132</f>
        <v>NM_001017415</v>
      </c>
      <c r="C128" s="72" t="s">
        <v>1776</v>
      </c>
      <c r="D128" s="70">
        <f>Calculations!BN133</f>
        <v>1.8572222222222219</v>
      </c>
      <c r="E128" s="70">
        <f>Calculations!BO133</f>
        <v>5.333333333333333</v>
      </c>
      <c r="F128" s="71">
        <f t="shared" si="8"/>
        <v>0.27600719438107718</v>
      </c>
      <c r="G128" s="71">
        <f t="shared" si="9"/>
        <v>2.4803141437003125E-2</v>
      </c>
      <c r="H128" s="70">
        <f t="shared" si="10"/>
        <v>11.12791277194064</v>
      </c>
      <c r="I128" s="86">
        <f>IF(OR(COUNT(Calculations!BP133:BY133)&lt;3,COUNT(Calculations!BZ133:CI133)&lt;3),"N/A", IF(ISERROR(TTEST(Calculations!BP133:BY133,Calculations!BZ133:CI133,2,2)),"N/A",TTEST(Calculations!BP133:BY133,Calculations!BZ133:CI133,2,2)))</f>
        <v>7.4650466453173293E-7</v>
      </c>
      <c r="J128" s="70">
        <f t="shared" si="11"/>
        <v>11.12791277194064</v>
      </c>
      <c r="K128" s="85" t="str">
        <f>IF(AND('Test Sample Data'!N128&gt;=35,'Control Sample Data'!N128&gt;=35),"Type 3",IF(AND('Test Sample Data'!N128&gt;=30,'Control Sample Data'!N128&gt;=30, OR(I128&gt;=0.05, I128="N/A")),"Type 2",IF(OR(AND('Test Sample Data'!N128&gt;=30,'Control Sample Data'!N128&lt;=30), AND('Test Sample Data'!N128&lt;=30,'Control Sample Data'!N128&gt;=30)),"Type 1","OKAY")))</f>
        <v>Type 1</v>
      </c>
    </row>
    <row r="129" spans="1:11">
      <c r="A129" s="167"/>
      <c r="B129" s="84" t="str">
        <f>'Gene Table'!D133</f>
        <v>NM_000373</v>
      </c>
      <c r="C129" s="72" t="s">
        <v>1777</v>
      </c>
      <c r="D129" s="70">
        <f>Calculations!BN134</f>
        <v>3.5705555555555555</v>
      </c>
      <c r="E129" s="70">
        <f>Calculations!BO134</f>
        <v>2.723333333333334</v>
      </c>
      <c r="F129" s="71">
        <f t="shared" si="8"/>
        <v>8.4169680103488922E-2</v>
      </c>
      <c r="G129" s="71">
        <f t="shared" si="9"/>
        <v>0.15142409211750893</v>
      </c>
      <c r="H129" s="70">
        <f t="shared" si="10"/>
        <v>0.55585395247521852</v>
      </c>
      <c r="I129" s="86">
        <f>IF(OR(COUNT(Calculations!BP134:BY134)&lt;3,COUNT(Calculations!BZ134:CI134)&lt;3),"N/A", IF(ISERROR(TTEST(Calculations!BP134:BY134,Calculations!BZ134:CI134,2,2)),"N/A",TTEST(Calculations!BP134:BY134,Calculations!BZ134:CI134,2,2)))</f>
        <v>2.311037043173599E-3</v>
      </c>
      <c r="J129" s="70">
        <f t="shared" si="11"/>
        <v>-1.7990337129870146</v>
      </c>
      <c r="K129" s="85" t="str">
        <f>IF(AND('Test Sample Data'!N129&gt;=35,'Control Sample Data'!N129&gt;=35),"Type 3",IF(AND('Test Sample Data'!N129&gt;=30,'Control Sample Data'!N129&gt;=30, OR(I129&gt;=0.05, I129="N/A")),"Type 2",IF(OR(AND('Test Sample Data'!N129&gt;=30,'Control Sample Data'!N129&lt;=30), AND('Test Sample Data'!N129&lt;=30,'Control Sample Data'!N129&gt;=30)),"Type 1","OKAY")))</f>
        <v>OKAY</v>
      </c>
    </row>
    <row r="130" spans="1:11">
      <c r="A130" s="167"/>
      <c r="B130" s="84" t="str">
        <f>'Gene Table'!D134</f>
        <v>NM_001074</v>
      </c>
      <c r="C130" s="72" t="s">
        <v>1778</v>
      </c>
      <c r="D130" s="70">
        <f>Calculations!BN135</f>
        <v>0.58388888888888724</v>
      </c>
      <c r="E130" s="70">
        <f>Calculations!BO135</f>
        <v>6.1966666666666654</v>
      </c>
      <c r="F130" s="71">
        <f t="shared" si="8"/>
        <v>0.66716296531900077</v>
      </c>
      <c r="G130" s="71">
        <f t="shared" si="9"/>
        <v>1.3633816994387871E-2</v>
      </c>
      <c r="H130" s="70">
        <f t="shared" si="10"/>
        <v>48.934422810107179</v>
      </c>
      <c r="I130" s="86">
        <f>IF(OR(COUNT(Calculations!BP135:BY135)&lt;3,COUNT(Calculations!BZ135:CI135)&lt;3),"N/A", IF(ISERROR(TTEST(Calculations!BP135:BY135,Calculations!BZ135:CI135,2,2)),"N/A",TTEST(Calculations!BP135:BY135,Calculations!BZ135:CI135,2,2)))</f>
        <v>3.0678807438248151E-8</v>
      </c>
      <c r="J130" s="70">
        <f t="shared" si="11"/>
        <v>48.934422810107179</v>
      </c>
      <c r="K130" s="85" t="str">
        <f>IF(AND('Test Sample Data'!N130&gt;=35,'Control Sample Data'!N130&gt;=35),"Type 3",IF(AND('Test Sample Data'!N130&gt;=30,'Control Sample Data'!N130&gt;=30, OR(I130&gt;=0.05, I130="N/A")),"Type 2",IF(OR(AND('Test Sample Data'!N130&gt;=30,'Control Sample Data'!N130&lt;=30), AND('Test Sample Data'!N130&lt;=30,'Control Sample Data'!N130&gt;=30)),"Type 1","OKAY")))</f>
        <v>OKAY</v>
      </c>
    </row>
    <row r="131" spans="1:11" ht="12" customHeight="1">
      <c r="A131" s="167"/>
      <c r="B131" s="84" t="str">
        <f>'Gene Table'!D135</f>
        <v>NM_182729</v>
      </c>
      <c r="C131" s="72" t="s">
        <v>1779</v>
      </c>
      <c r="D131" s="70">
        <f>Calculations!BN136</f>
        <v>-1.3161111111111115</v>
      </c>
      <c r="E131" s="70">
        <f>Calculations!BO136</f>
        <v>2.2333333333333329</v>
      </c>
      <c r="F131" s="71">
        <f t="shared" si="8"/>
        <v>2.4899402294966158</v>
      </c>
      <c r="G131" s="71">
        <f t="shared" si="9"/>
        <v>0.21266679023771401</v>
      </c>
      <c r="H131" s="70">
        <f t="shared" si="10"/>
        <v>11.708176094224294</v>
      </c>
      <c r="I131" s="86">
        <f>IF(OR(COUNT(Calculations!BP136:BY136)&lt;3,COUNT(Calculations!BZ136:CI136)&lt;3),"N/A", IF(ISERROR(TTEST(Calculations!BP136:BY136,Calculations!BZ136:CI136,2,2)),"N/A",TTEST(Calculations!BP136:BY136,Calculations!BZ136:CI136,2,2)))</f>
        <v>4.779453952452953E-6</v>
      </c>
      <c r="J131" s="70">
        <f t="shared" si="11"/>
        <v>11.708176094224294</v>
      </c>
      <c r="K131" s="85" t="str">
        <f>IF(AND('Test Sample Data'!N131&gt;=35,'Control Sample Data'!N131&gt;=35),"Type 3",IF(AND('Test Sample Data'!N131&gt;=30,'Control Sample Data'!N131&gt;=30, OR(I131&gt;=0.05, I131="N/A")),"Type 2",IF(OR(AND('Test Sample Data'!N131&gt;=30,'Control Sample Data'!N131&lt;=30), AND('Test Sample Data'!N131&lt;=30,'Control Sample Data'!N131&gt;=30)),"Type 1","OKAY")))</f>
        <v>OKAY</v>
      </c>
    </row>
    <row r="132" spans="1:11">
      <c r="A132" s="167"/>
      <c r="B132" s="84" t="str">
        <f>'Gene Table'!D136</f>
        <v>NM_000355</v>
      </c>
      <c r="C132" s="72" t="s">
        <v>1780</v>
      </c>
      <c r="D132" s="70">
        <f>Calculations!BN137</f>
        <v>6.3905555555555553</v>
      </c>
      <c r="E132" s="70">
        <f>Calculations!BO137</f>
        <v>1.0566666666666673</v>
      </c>
      <c r="F132" s="71">
        <f t="shared" si="8"/>
        <v>1.1919309277468133E-2</v>
      </c>
      <c r="G132" s="71">
        <f t="shared" si="9"/>
        <v>0.48074152624132638</v>
      </c>
      <c r="H132" s="70">
        <f t="shared" si="10"/>
        <v>2.4793592038239661E-2</v>
      </c>
      <c r="I132" s="86">
        <f>IF(OR(COUNT(Calculations!BP137:BY137)&lt;3,COUNT(Calculations!BZ137:CI137)&lt;3),"N/A", IF(ISERROR(TTEST(Calculations!BP137:BY137,Calculations!BZ137:CI137,2,2)),"N/A",TTEST(Calculations!BP137:BY137,Calculations!BZ137:CI137,2,2)))</f>
        <v>8.8944839554620943E-4</v>
      </c>
      <c r="J132" s="70">
        <f t="shared" si="11"/>
        <v>-40.333002110290423</v>
      </c>
      <c r="K132" s="85" t="str">
        <f>IF(AND('Test Sample Data'!N132&gt;=35,'Control Sample Data'!N132&gt;=35),"Type 3",IF(AND('Test Sample Data'!N132&gt;=30,'Control Sample Data'!N132&gt;=30, OR(I132&gt;=0.05, I132="N/A")),"Type 2",IF(OR(AND('Test Sample Data'!N132&gt;=30,'Control Sample Data'!N132&lt;=30), AND('Test Sample Data'!N132&lt;=30,'Control Sample Data'!N132&gt;=30)),"Type 1","OKAY")))</f>
        <v>OKAY</v>
      </c>
    </row>
    <row r="133" spans="1:11">
      <c r="A133" s="167"/>
      <c r="B133" s="84" t="str">
        <f>'Gene Table'!D137</f>
        <v>NM_000636</v>
      </c>
      <c r="C133" s="72" t="s">
        <v>1781</v>
      </c>
      <c r="D133" s="70">
        <f>Calculations!BN138</f>
        <v>1.6338888888888878</v>
      </c>
      <c r="E133" s="70">
        <f>Calculations!BO138</f>
        <v>8.3166666666666682</v>
      </c>
      <c r="F133" s="71">
        <f t="shared" si="8"/>
        <v>0.32221847275742471</v>
      </c>
      <c r="G133" s="71">
        <f t="shared" si="9"/>
        <v>3.1364175072788126E-3</v>
      </c>
      <c r="H133" s="70">
        <f t="shared" si="10"/>
        <v>102.7345600544695</v>
      </c>
      <c r="I133" s="86">
        <f>IF(OR(COUNT(Calculations!BP138:BY138)&lt;3,COUNT(Calculations!BZ138:CI138)&lt;3),"N/A", IF(ISERROR(TTEST(Calculations!BP138:BY138,Calculations!BZ138:CI138,2,2)),"N/A",TTEST(Calculations!BP138:BY138,Calculations!BZ138:CI138,2,2)))</f>
        <v>9.2453889080458888E-8</v>
      </c>
      <c r="J133" s="70">
        <f t="shared" si="11"/>
        <v>102.7345600544695</v>
      </c>
      <c r="K133" s="85" t="str">
        <f>IF(AND('Test Sample Data'!N133&gt;=35,'Control Sample Data'!N133&gt;=35),"Type 3",IF(AND('Test Sample Data'!N133&gt;=30,'Control Sample Data'!N133&gt;=30, OR(I133&gt;=0.05, I133="N/A")),"Type 2",IF(OR(AND('Test Sample Data'!N133&gt;=30,'Control Sample Data'!N133&lt;=30), AND('Test Sample Data'!N133&lt;=30,'Control Sample Data'!N133&gt;=30)),"Type 1","OKAY")))</f>
        <v>OKAY</v>
      </c>
    </row>
    <row r="134" spans="1:11">
      <c r="A134" s="167"/>
      <c r="B134" s="84" t="str">
        <f>'Gene Table'!D138</f>
        <v>NM_194255</v>
      </c>
      <c r="C134" s="72" t="s">
        <v>1782</v>
      </c>
      <c r="D134" s="70">
        <f>Calculations!BN139</f>
        <v>1.7572222222222216</v>
      </c>
      <c r="E134" s="70">
        <f>Calculations!BO139</f>
        <v>2.086666666666666</v>
      </c>
      <c r="F134" s="71">
        <f t="shared" si="8"/>
        <v>0.29581718640673488</v>
      </c>
      <c r="G134" s="71">
        <f t="shared" si="9"/>
        <v>0.23542400434683686</v>
      </c>
      <c r="H134" s="70">
        <f t="shared" si="10"/>
        <v>1.25652941477847</v>
      </c>
      <c r="I134" s="86">
        <f>IF(OR(COUNT(Calculations!BP139:BY139)&lt;3,COUNT(Calculations!BZ139:CI139)&lt;3),"N/A", IF(ISERROR(TTEST(Calculations!BP139:BY139,Calculations!BZ139:CI139,2,2)),"N/A",TTEST(Calculations!BP139:BY139,Calculations!BZ139:CI139,2,2)))</f>
        <v>0.10862573412290152</v>
      </c>
      <c r="J134" s="70">
        <f t="shared" si="11"/>
        <v>1.25652941477847</v>
      </c>
      <c r="K134" s="85" t="str">
        <f>IF(AND('Test Sample Data'!N134&gt;=35,'Control Sample Data'!N134&gt;=35),"Type 3",IF(AND('Test Sample Data'!N134&gt;=30,'Control Sample Data'!N134&gt;=30, OR(I134&gt;=0.05, I134="N/A")),"Type 2",IF(OR(AND('Test Sample Data'!N134&gt;=30,'Control Sample Data'!N134&lt;=30), AND('Test Sample Data'!N134&lt;=30,'Control Sample Data'!N134&gt;=30)),"Type 1","OKAY")))</f>
        <v>Type 1</v>
      </c>
    </row>
    <row r="135" spans="1:11">
      <c r="A135" s="167"/>
      <c r="B135" s="84" t="str">
        <f>'Gene Table'!D139</f>
        <v>NM_000452</v>
      </c>
      <c r="C135" s="72" t="s">
        <v>1783</v>
      </c>
      <c r="D135" s="70">
        <f>Calculations!BN140</f>
        <v>1.9205555555555556</v>
      </c>
      <c r="E135" s="70">
        <f>Calculations!BO140</f>
        <v>1.6600000000000001</v>
      </c>
      <c r="F135" s="71">
        <f t="shared" si="8"/>
        <v>0.26415277013701577</v>
      </c>
      <c r="G135" s="71">
        <f t="shared" si="9"/>
        <v>0.31643914849256999</v>
      </c>
      <c r="H135" s="70">
        <f t="shared" si="10"/>
        <v>0.83476640420557224</v>
      </c>
      <c r="I135" s="86">
        <f>IF(OR(COUNT(Calculations!BP140:BY140)&lt;3,COUNT(Calculations!BZ140:CI140)&lt;3),"N/A", IF(ISERROR(TTEST(Calculations!BP140:BY140,Calculations!BZ140:CI140,2,2)),"N/A",TTEST(Calculations!BP140:BY140,Calculations!BZ140:CI140,2,2)))</f>
        <v>0.13778334957666188</v>
      </c>
      <c r="J135" s="70">
        <f t="shared" si="11"/>
        <v>-1.1979399206316608</v>
      </c>
      <c r="K135" s="85" t="str">
        <f>IF(AND('Test Sample Data'!N135&gt;=35,'Control Sample Data'!N135&gt;=35),"Type 3",IF(AND('Test Sample Data'!N135&gt;=30,'Control Sample Data'!N135&gt;=30, OR(I135&gt;=0.05, I135="N/A")),"Type 2",IF(OR(AND('Test Sample Data'!N135&gt;=30,'Control Sample Data'!N135&lt;=30), AND('Test Sample Data'!N135&lt;=30,'Control Sample Data'!N135&gt;=30)),"Type 1","OKAY")))</f>
        <v>OKAY</v>
      </c>
    </row>
    <row r="136" spans="1:11">
      <c r="A136" s="167"/>
      <c r="B136" s="84" t="str">
        <f>'Gene Table'!D140</f>
        <v>NM_022362</v>
      </c>
      <c r="C136" s="72" t="s">
        <v>1784</v>
      </c>
      <c r="D136" s="70">
        <f>Calculations!BN141</f>
        <v>1.5205555555555545</v>
      </c>
      <c r="E136" s="70">
        <f>Calculations!BO141</f>
        <v>3.2666666666666671</v>
      </c>
      <c r="F136" s="71">
        <f t="shared" si="8"/>
        <v>0.3485516698483665</v>
      </c>
      <c r="G136" s="71">
        <f t="shared" si="9"/>
        <v>0.10390473701784846</v>
      </c>
      <c r="H136" s="70">
        <f t="shared" si="10"/>
        <v>3.3545310815665053</v>
      </c>
      <c r="I136" s="86">
        <f>IF(OR(COUNT(Calculations!BP141:BY141)&lt;3,COUNT(Calculations!BZ141:CI141)&lt;3),"N/A", IF(ISERROR(TTEST(Calculations!BP141:BY141,Calculations!BZ141:CI141,2,2)),"N/A",TTEST(Calculations!BP141:BY141,Calculations!BZ141:CI141,2,2)))</f>
        <v>1.3409839559391541E-5</v>
      </c>
      <c r="J136" s="70">
        <f t="shared" si="11"/>
        <v>3.3545310815665053</v>
      </c>
      <c r="K136" s="85" t="str">
        <f>IF(AND('Test Sample Data'!N136&gt;=35,'Control Sample Data'!N136&gt;=35),"Type 3",IF(AND('Test Sample Data'!N136&gt;=30,'Control Sample Data'!N136&gt;=30, OR(I136&gt;=0.05, I136="N/A")),"Type 2",IF(OR(AND('Test Sample Data'!N136&gt;=30,'Control Sample Data'!N136&lt;=30), AND('Test Sample Data'!N136&lt;=30,'Control Sample Data'!N136&gt;=30)),"Type 1","OKAY")))</f>
        <v>OKAY</v>
      </c>
    </row>
    <row r="137" spans="1:11" ht="13.5" customHeight="1">
      <c r="A137" s="167"/>
      <c r="B137" s="84" t="str">
        <f>'Gene Table'!D141</f>
        <v>NM_005410</v>
      </c>
      <c r="C137" s="72" t="s">
        <v>1785</v>
      </c>
      <c r="D137" s="70">
        <f>Calculations!BN142</f>
        <v>0.44055555555555515</v>
      </c>
      <c r="E137" s="70">
        <f>Calculations!BO142</f>
        <v>1.1633333333333329</v>
      </c>
      <c r="F137" s="71">
        <f t="shared" si="8"/>
        <v>0.73685080619503474</v>
      </c>
      <c r="G137" s="71">
        <f t="shared" si="9"/>
        <v>0.4464797555301912</v>
      </c>
      <c r="H137" s="70">
        <f t="shared" si="10"/>
        <v>1.650356588553562</v>
      </c>
      <c r="I137" s="86">
        <f>IF(OR(COUNT(Calculations!BP142:BY142)&lt;3,COUNT(Calculations!BZ142:CI142)&lt;3),"N/A", IF(ISERROR(TTEST(Calculations!BP142:BY142,Calculations!BZ142:CI142,2,2)),"N/A",TTEST(Calculations!BP142:BY142,Calculations!BZ142:CI142,2,2)))</f>
        <v>4.5745497538790727E-3</v>
      </c>
      <c r="J137" s="70">
        <f t="shared" si="11"/>
        <v>1.650356588553562</v>
      </c>
      <c r="K137" s="85" t="str">
        <f>IF(AND('Test Sample Data'!N137&gt;=35,'Control Sample Data'!N137&gt;=35),"Type 3",IF(AND('Test Sample Data'!N137&gt;=30,'Control Sample Data'!N137&gt;=30, OR(I137&gt;=0.05, I137="N/A")),"Type 2",IF(OR(AND('Test Sample Data'!N137&gt;=30,'Control Sample Data'!N137&lt;=30), AND('Test Sample Data'!N137&lt;=30,'Control Sample Data'!N137&gt;=30)),"Type 1","OKAY")))</f>
        <v>Type 1</v>
      </c>
    </row>
    <row r="138" spans="1:11">
      <c r="A138" s="167"/>
      <c r="B138" s="84" t="str">
        <f>'Gene Table'!D142</f>
        <v>NM_022162</v>
      </c>
      <c r="C138" s="72" t="s">
        <v>1786</v>
      </c>
      <c r="D138" s="70">
        <f>Calculations!BN143</f>
        <v>0.95722222222222209</v>
      </c>
      <c r="E138" s="70">
        <f>Calculations!BO143</f>
        <v>2.35</v>
      </c>
      <c r="F138" s="71">
        <f t="shared" si="8"/>
        <v>0.51504763651811503</v>
      </c>
      <c r="G138" s="71">
        <f t="shared" si="9"/>
        <v>0.19614602447418766</v>
      </c>
      <c r="H138" s="70">
        <f t="shared" si="10"/>
        <v>2.6258377547993281</v>
      </c>
      <c r="I138" s="86">
        <f>IF(OR(COUNT(Calculations!BP143:BY143)&lt;3,COUNT(Calculations!BZ143:CI143)&lt;3),"N/A", IF(ISERROR(TTEST(Calculations!BP143:BY143,Calculations!BZ143:CI143,2,2)),"N/A",TTEST(Calculations!BP143:BY143,Calculations!BZ143:CI143,2,2)))</f>
        <v>2.3449361239047967E-4</v>
      </c>
      <c r="J138" s="70">
        <f t="shared" si="11"/>
        <v>2.6258377547993281</v>
      </c>
      <c r="K138" s="85" t="str">
        <f>IF(AND('Test Sample Data'!N138&gt;=35,'Control Sample Data'!N138&gt;=35),"Type 3",IF(AND('Test Sample Data'!N138&gt;=30,'Control Sample Data'!N138&gt;=30, OR(I138&gt;=0.05, I138="N/A")),"Type 2",IF(OR(AND('Test Sample Data'!N138&gt;=30,'Control Sample Data'!N138&lt;=30), AND('Test Sample Data'!N138&lt;=30,'Control Sample Data'!N138&gt;=30)),"Type 1","OKAY")))</f>
        <v>OKAY</v>
      </c>
    </row>
    <row r="139" spans="1:11">
      <c r="A139" s="167"/>
      <c r="B139" s="84" t="str">
        <f>'Gene Table'!D143</f>
        <v>NM_000450</v>
      </c>
      <c r="C139" s="72" t="s">
        <v>1787</v>
      </c>
      <c r="D139" s="70">
        <f>Calculations!BN144</f>
        <v>-0.24944444444444613</v>
      </c>
      <c r="E139" s="70">
        <f>Calculations!BO144</f>
        <v>3.9499999999999993</v>
      </c>
      <c r="F139" s="71">
        <f t="shared" si="8"/>
        <v>1.1887492611868107</v>
      </c>
      <c r="G139" s="71">
        <f t="shared" si="9"/>
        <v>6.4704057740086127E-2</v>
      </c>
      <c r="H139" s="70">
        <f t="shared" si="10"/>
        <v>18.372097557806555</v>
      </c>
      <c r="I139" s="86">
        <f>IF(OR(COUNT(Calculations!BP144:BY144)&lt;3,COUNT(Calculations!BZ144:CI144)&lt;3),"N/A", IF(ISERROR(TTEST(Calculations!BP144:BY144,Calculations!BZ144:CI144,2,2)),"N/A",TTEST(Calculations!BP144:BY144,Calculations!BZ144:CI144,2,2)))</f>
        <v>3.1571073227151502E-6</v>
      </c>
      <c r="J139" s="70">
        <f t="shared" si="11"/>
        <v>18.372097557806555</v>
      </c>
      <c r="K139" s="85" t="str">
        <f>IF(AND('Test Sample Data'!N139&gt;=35,'Control Sample Data'!N139&gt;=35),"Type 3",IF(AND('Test Sample Data'!N139&gt;=30,'Control Sample Data'!N139&gt;=30, OR(I139&gt;=0.05, I139="N/A")),"Type 2",IF(OR(AND('Test Sample Data'!N139&gt;=30,'Control Sample Data'!N139&lt;=30), AND('Test Sample Data'!N139&lt;=30,'Control Sample Data'!N139&gt;=30)),"Type 1","OKAY")))</f>
        <v>OKAY</v>
      </c>
    </row>
    <row r="140" spans="1:11">
      <c r="A140" s="167"/>
      <c r="B140" s="84" t="str">
        <f>'Gene Table'!D144</f>
        <v>NM_002957</v>
      </c>
      <c r="C140" s="72" t="s">
        <v>1788</v>
      </c>
      <c r="D140" s="70">
        <f>Calculations!BN145</f>
        <v>-7.6111111111111754E-2</v>
      </c>
      <c r="E140" s="70">
        <f>Calculations!BO145</f>
        <v>7.09</v>
      </c>
      <c r="F140" s="71">
        <f t="shared" si="8"/>
        <v>1.0541726086945675</v>
      </c>
      <c r="G140" s="71">
        <f t="shared" si="9"/>
        <v>7.3400214782344706E-3</v>
      </c>
      <c r="H140" s="70">
        <f t="shared" si="10"/>
        <v>143.61982615725705</v>
      </c>
      <c r="I140" s="86">
        <f>IF(OR(COUNT(Calculations!BP145:BY145)&lt;3,COUNT(Calculations!BZ145:CI145)&lt;3),"N/A", IF(ISERROR(TTEST(Calculations!BP145:BY145,Calculations!BZ145:CI145,2,2)),"N/A",TTEST(Calculations!BP145:BY145,Calculations!BZ145:CI145,2,2)))</f>
        <v>2.9388342191674174E-5</v>
      </c>
      <c r="J140" s="70">
        <f t="shared" si="11"/>
        <v>143.61982615725705</v>
      </c>
      <c r="K140" s="85" t="str">
        <f>IF(AND('Test Sample Data'!N140&gt;=35,'Control Sample Data'!N140&gt;=35),"Type 3",IF(AND('Test Sample Data'!N140&gt;=30,'Control Sample Data'!N140&gt;=30, OR(I140&gt;=0.05, I140="N/A")),"Type 2",IF(OR(AND('Test Sample Data'!N140&gt;=30,'Control Sample Data'!N140&lt;=30), AND('Test Sample Data'!N140&lt;=30,'Control Sample Data'!N140&gt;=30)),"Type 1","OKAY")))</f>
        <v>OKAY</v>
      </c>
    </row>
    <row r="141" spans="1:11">
      <c r="A141" s="167"/>
      <c r="B141" s="84" t="str">
        <f>'Gene Table'!D145</f>
        <v>NM_002894</v>
      </c>
      <c r="C141" s="72" t="s">
        <v>1789</v>
      </c>
      <c r="D141" s="70">
        <f>Calculations!BN146</f>
        <v>2.6072222222222208</v>
      </c>
      <c r="E141" s="70">
        <f>Calculations!BO146</f>
        <v>1.1699999999999993</v>
      </c>
      <c r="F141" s="71">
        <f t="shared" si="8"/>
        <v>0.16411485967495815</v>
      </c>
      <c r="G141" s="71">
        <f t="shared" si="9"/>
        <v>0.44442134058328536</v>
      </c>
      <c r="H141" s="70">
        <f t="shared" si="10"/>
        <v>0.36927763068164976</v>
      </c>
      <c r="I141" s="86">
        <f>IF(OR(COUNT(Calculations!BP146:BY146)&lt;3,COUNT(Calculations!BZ146:CI146)&lt;3),"N/A", IF(ISERROR(TTEST(Calculations!BP146:BY146,Calculations!BZ146:CI146,2,2)),"N/A",TTEST(Calculations!BP146:BY146,Calculations!BZ146:CI146,2,2)))</f>
        <v>1.9387405043608359E-3</v>
      </c>
      <c r="J141" s="70">
        <f t="shared" si="11"/>
        <v>-2.7079896449565588</v>
      </c>
      <c r="K141" s="85" t="str">
        <f>IF(AND('Test Sample Data'!N141&gt;=35,'Control Sample Data'!N141&gt;=35),"Type 3",IF(AND('Test Sample Data'!N141&gt;=30,'Control Sample Data'!N141&gt;=30, OR(I141&gt;=0.05, I141="N/A")),"Type 2",IF(OR(AND('Test Sample Data'!N141&gt;=30,'Control Sample Data'!N141&lt;=30), AND('Test Sample Data'!N141&lt;=30,'Control Sample Data'!N141&gt;=30)),"Type 1","OKAY")))</f>
        <v>OKAY</v>
      </c>
    </row>
    <row r="142" spans="1:11">
      <c r="A142" s="167"/>
      <c r="B142" s="84" t="str">
        <f>'Gene Table'!D146</f>
        <v>NM_002890</v>
      </c>
      <c r="C142" s="72" t="s">
        <v>1790</v>
      </c>
      <c r="D142" s="70">
        <f>Calculations!BN147</f>
        <v>1.617222222222221</v>
      </c>
      <c r="E142" s="70">
        <f>Calculations!BO147</f>
        <v>5.05</v>
      </c>
      <c r="F142" s="71">
        <f t="shared" si="8"/>
        <v>0.32596247106580628</v>
      </c>
      <c r="G142" s="71">
        <f t="shared" si="9"/>
        <v>3.0185510278901435E-2</v>
      </c>
      <c r="H142" s="70">
        <f t="shared" si="10"/>
        <v>10.798640409058848</v>
      </c>
      <c r="I142" s="86">
        <f>IF(OR(COUNT(Calculations!BP147:BY147)&lt;3,COUNT(Calculations!BZ147:CI147)&lt;3),"N/A", IF(ISERROR(TTEST(Calculations!BP147:BY147,Calculations!BZ147:CI147,2,2)),"N/A",TTEST(Calculations!BP147:BY147,Calculations!BZ147:CI147,2,2)))</f>
        <v>9.8604493003342042E-7</v>
      </c>
      <c r="J142" s="70">
        <f t="shared" si="11"/>
        <v>10.798640409058848</v>
      </c>
      <c r="K142" s="85" t="str">
        <f>IF(AND('Test Sample Data'!N142&gt;=35,'Control Sample Data'!N142&gt;=35),"Type 3",IF(AND('Test Sample Data'!N142&gt;=30,'Control Sample Data'!N142&gt;=30, OR(I142&gt;=0.05, I142="N/A")),"Type 2",IF(OR(AND('Test Sample Data'!N142&gt;=30,'Control Sample Data'!N142&lt;=30), AND('Test Sample Data'!N142&lt;=30,'Control Sample Data'!N142&gt;=30)),"Type 1","OKAY")))</f>
        <v>OKAY</v>
      </c>
    </row>
    <row r="143" spans="1:11">
      <c r="A143" s="167"/>
      <c r="B143" s="84" t="str">
        <f>'Gene Table'!D147</f>
        <v>NM_000958</v>
      </c>
      <c r="C143" s="72" t="s">
        <v>1791</v>
      </c>
      <c r="D143" s="70">
        <f>Calculations!BN148</f>
        <v>0.53388888888888764</v>
      </c>
      <c r="E143" s="70">
        <f>Calculations!BO148</f>
        <v>3.5</v>
      </c>
      <c r="F143" s="71">
        <f t="shared" si="8"/>
        <v>0.69069041648076268</v>
      </c>
      <c r="G143" s="71">
        <f t="shared" si="9"/>
        <v>8.8388347648318447E-2</v>
      </c>
      <c r="H143" s="70">
        <f t="shared" si="10"/>
        <v>7.8142700351057277</v>
      </c>
      <c r="I143" s="86">
        <f>IF(OR(COUNT(Calculations!BP148:BY148)&lt;3,COUNT(Calculations!BZ148:CI148)&lt;3),"N/A", IF(ISERROR(TTEST(Calculations!BP148:BY148,Calculations!BZ148:CI148,2,2)),"N/A",TTEST(Calculations!BP148:BY148,Calculations!BZ148:CI148,2,2)))</f>
        <v>7.6461068936612509E-7</v>
      </c>
      <c r="J143" s="70">
        <f t="shared" si="11"/>
        <v>7.8142700351057277</v>
      </c>
      <c r="K143" s="85" t="str">
        <f>IF(AND('Test Sample Data'!N143&gt;=35,'Control Sample Data'!N143&gt;=35),"Type 3",IF(AND('Test Sample Data'!N143&gt;=30,'Control Sample Data'!N143&gt;=30, OR(I143&gt;=0.05, I143="N/A")),"Type 2",IF(OR(AND('Test Sample Data'!N143&gt;=30,'Control Sample Data'!N143&lt;=30), AND('Test Sample Data'!N143&lt;=30,'Control Sample Data'!N143&gt;=30)),"Type 1","OKAY")))</f>
        <v>OKAY</v>
      </c>
    </row>
    <row r="144" spans="1:11">
      <c r="A144" s="167"/>
      <c r="B144" s="84" t="str">
        <f>'Gene Table'!D148</f>
        <v>NM_000956</v>
      </c>
      <c r="C144" s="72" t="s">
        <v>1792</v>
      </c>
      <c r="D144" s="70">
        <f>Calculations!BN149</f>
        <v>4.1272222222222217</v>
      </c>
      <c r="E144" s="70">
        <f>Calculations!BO149</f>
        <v>3.34</v>
      </c>
      <c r="F144" s="71">
        <f t="shared" si="8"/>
        <v>5.7224540271408324E-2</v>
      </c>
      <c r="G144" s="71">
        <f t="shared" si="9"/>
        <v>9.8755163982922139E-2</v>
      </c>
      <c r="H144" s="70">
        <f t="shared" si="10"/>
        <v>0.57945871348362343</v>
      </c>
      <c r="I144" s="86">
        <f>IF(OR(COUNT(Calculations!BP149:BY149)&lt;3,COUNT(Calculations!BZ149:CI149)&lt;3),"N/A", IF(ISERROR(TTEST(Calculations!BP149:BY149,Calculations!BZ149:CI149,2,2)),"N/A",TTEST(Calculations!BP149:BY149,Calculations!BZ149:CI149,2,2)))</f>
        <v>8.5620910511165441E-3</v>
      </c>
      <c r="J144" s="70">
        <f t="shared" si="11"/>
        <v>-1.7257484903249485</v>
      </c>
      <c r="K144" s="85" t="str">
        <f>IF(AND('Test Sample Data'!N144&gt;=35,'Control Sample Data'!N144&gt;=35),"Type 3",IF(AND('Test Sample Data'!N144&gt;=30,'Control Sample Data'!N144&gt;=30, OR(I144&gt;=0.05, I144="N/A")),"Type 2",IF(OR(AND('Test Sample Data'!N144&gt;=30,'Control Sample Data'!N144&lt;=30), AND('Test Sample Data'!N144&lt;=30,'Control Sample Data'!N144&gt;=30)),"Type 1","OKAY")))</f>
        <v>Type 1</v>
      </c>
    </row>
    <row r="145" spans="1:11">
      <c r="A145" s="167"/>
      <c r="B145" s="84" t="str">
        <f>'Gene Table'!D149</f>
        <v>NM_000264</v>
      </c>
      <c r="C145" s="72" t="s">
        <v>1793</v>
      </c>
      <c r="D145" s="70">
        <f>Calculations!BN150</f>
        <v>2.5972222222222214</v>
      </c>
      <c r="E145" s="70">
        <f>Calculations!BO150</f>
        <v>4.4633333333333338</v>
      </c>
      <c r="F145" s="71">
        <f t="shared" si="8"/>
        <v>0.16525636879647865</v>
      </c>
      <c r="G145" s="71">
        <f t="shared" si="9"/>
        <v>4.5331781419242975E-2</v>
      </c>
      <c r="H145" s="70">
        <f t="shared" si="10"/>
        <v>3.6454858737655664</v>
      </c>
      <c r="I145" s="86">
        <f>IF(OR(COUNT(Calculations!BP150:BY150)&lt;3,COUNT(Calculations!BZ150:CI150)&lt;3),"N/A", IF(ISERROR(TTEST(Calculations!BP150:BY150,Calculations!BZ150:CI150,2,2)),"N/A",TTEST(Calculations!BP150:BY150,Calculations!BZ150:CI150,2,2)))</f>
        <v>7.156830693854945E-5</v>
      </c>
      <c r="J145" s="70">
        <f t="shared" si="11"/>
        <v>3.6454858737655664</v>
      </c>
      <c r="K145" s="85" t="str">
        <f>IF(AND('Test Sample Data'!N145&gt;=35,'Control Sample Data'!N145&gt;=35),"Type 3",IF(AND('Test Sample Data'!N145&gt;=30,'Control Sample Data'!N145&gt;=30, OR(I145&gt;=0.05, I145="N/A")),"Type 2",IF(OR(AND('Test Sample Data'!N145&gt;=30,'Control Sample Data'!N145&lt;=30), AND('Test Sample Data'!N145&lt;=30,'Control Sample Data'!N145&gt;=30)),"Type 1","OKAY")))</f>
        <v>OKAY</v>
      </c>
    </row>
    <row r="146" spans="1:11">
      <c r="A146" s="167"/>
      <c r="B146" s="84" t="str">
        <f>'Gene Table'!D150</f>
        <v>NM_002734</v>
      </c>
      <c r="C146" s="72" t="s">
        <v>1794</v>
      </c>
      <c r="D146" s="70">
        <f>Calculations!BN151</f>
        <v>0.90722222222222249</v>
      </c>
      <c r="E146" s="70">
        <f>Calculations!BO151</f>
        <v>2.84</v>
      </c>
      <c r="F146" s="71">
        <f t="shared" si="8"/>
        <v>0.53321075219460767</v>
      </c>
      <c r="G146" s="71">
        <f t="shared" si="9"/>
        <v>0.13966089225902753</v>
      </c>
      <c r="H146" s="70">
        <f t="shared" si="10"/>
        <v>3.8178959304202893</v>
      </c>
      <c r="I146" s="86">
        <f>IF(OR(COUNT(Calculations!BP151:BY151)&lt;3,COUNT(Calculations!BZ151:CI151)&lt;3),"N/A", IF(ISERROR(TTEST(Calculations!BP151:BY151,Calculations!BZ151:CI151,2,2)),"N/A",TTEST(Calculations!BP151:BY151,Calculations!BZ151:CI151,2,2)))</f>
        <v>9.3086742662535872E-6</v>
      </c>
      <c r="J146" s="70">
        <f t="shared" si="11"/>
        <v>3.8178959304202893</v>
      </c>
      <c r="K146" s="85" t="str">
        <f>IF(AND('Test Sample Data'!N146&gt;=35,'Control Sample Data'!N146&gt;=35),"Type 3",IF(AND('Test Sample Data'!N146&gt;=30,'Control Sample Data'!N146&gt;=30, OR(I146&gt;=0.05, I146="N/A")),"Type 2",IF(OR(AND('Test Sample Data'!N146&gt;=30,'Control Sample Data'!N146&lt;=30), AND('Test Sample Data'!N146&lt;=30,'Control Sample Data'!N146&gt;=30)),"Type 1","OKAY")))</f>
        <v>OKAY</v>
      </c>
    </row>
    <row r="147" spans="1:11">
      <c r="A147" s="167"/>
      <c r="B147" s="84" t="str">
        <f>'Gene Table'!D151</f>
        <v>NM_018272</v>
      </c>
      <c r="C147" s="72" t="s">
        <v>1795</v>
      </c>
      <c r="D147" s="70">
        <f>Calculations!BN152</f>
        <v>2.013888888888888</v>
      </c>
      <c r="E147" s="70">
        <f>Calculations!BO152</f>
        <v>2.9366666666666661</v>
      </c>
      <c r="F147" s="71">
        <f t="shared" si="8"/>
        <v>0.2476047868667067</v>
      </c>
      <c r="G147" s="71">
        <f t="shared" si="9"/>
        <v>0.13060964410760886</v>
      </c>
      <c r="H147" s="70">
        <f t="shared" si="10"/>
        <v>1.8957618984299958</v>
      </c>
      <c r="I147" s="86">
        <f>IF(OR(COUNT(Calculations!BP152:BY152)&lt;3,COUNT(Calculations!BZ152:CI152)&lt;3),"N/A", IF(ISERROR(TTEST(Calculations!BP152:BY152,Calculations!BZ152:CI152,2,2)),"N/A",TTEST(Calculations!BP152:BY152,Calculations!BZ152:CI152,2,2)))</f>
        <v>3.9078489085311316E-3</v>
      </c>
      <c r="J147" s="70">
        <f t="shared" si="11"/>
        <v>1.8957618984299958</v>
      </c>
      <c r="K147" s="85" t="str">
        <f>IF(AND('Test Sample Data'!N147&gt;=35,'Control Sample Data'!N147&gt;=35),"Type 3",IF(AND('Test Sample Data'!N147&gt;=30,'Control Sample Data'!N147&gt;=30, OR(I147&gt;=0.05, I147="N/A")),"Type 2",IF(OR(AND('Test Sample Data'!N147&gt;=30,'Control Sample Data'!N147&lt;=30), AND('Test Sample Data'!N147&lt;=30,'Control Sample Data'!N147&gt;=30)),"Type 1","OKAY")))</f>
        <v>OKAY</v>
      </c>
    </row>
    <row r="148" spans="1:11">
      <c r="A148" s="167"/>
      <c r="B148" s="84" t="str">
        <f>'Gene Table'!D152</f>
        <v>NM_018248</v>
      </c>
      <c r="C148" s="72" t="s">
        <v>1796</v>
      </c>
      <c r="D148" s="70">
        <f>Calculations!BN153</f>
        <v>-0.16611111111111163</v>
      </c>
      <c r="E148" s="70">
        <f>Calculations!BO153</f>
        <v>3.0466666666666655</v>
      </c>
      <c r="F148" s="71">
        <f t="shared" si="8"/>
        <v>1.1220298918535712</v>
      </c>
      <c r="G148" s="71">
        <f t="shared" si="9"/>
        <v>0.12102133699786047</v>
      </c>
      <c r="H148" s="70">
        <f t="shared" si="10"/>
        <v>9.271339415737966</v>
      </c>
      <c r="I148" s="86">
        <f>IF(OR(COUNT(Calculations!BP153:BY153)&lt;3,COUNT(Calculations!BZ153:CI153)&lt;3),"N/A", IF(ISERROR(TTEST(Calculations!BP153:BY153,Calculations!BZ153:CI153,2,2)),"N/A",TTEST(Calculations!BP153:BY153,Calculations!BZ153:CI153,2,2)))</f>
        <v>4.1569067573249538E-4</v>
      </c>
      <c r="J148" s="70">
        <f t="shared" si="11"/>
        <v>9.271339415737966</v>
      </c>
      <c r="K148" s="85" t="str">
        <f>IF(AND('Test Sample Data'!N148&gt;=35,'Control Sample Data'!N148&gt;=35),"Type 3",IF(AND('Test Sample Data'!N148&gt;=30,'Control Sample Data'!N148&gt;=30, OR(I148&gt;=0.05, I148="N/A")),"Type 2",IF(OR(AND('Test Sample Data'!N148&gt;=30,'Control Sample Data'!N148&lt;=30), AND('Test Sample Data'!N148&lt;=30,'Control Sample Data'!N148&gt;=30)),"Type 1","OKAY")))</f>
        <v>OKAY</v>
      </c>
    </row>
    <row r="149" spans="1:11">
      <c r="A149" s="167"/>
      <c r="B149" s="84" t="str">
        <f>'Gene Table'!D153</f>
        <v>NM_017672</v>
      </c>
      <c r="C149" s="72" t="s">
        <v>1797</v>
      </c>
      <c r="D149" s="70">
        <f>Calculations!BN154</f>
        <v>3.9638888888888886</v>
      </c>
      <c r="E149" s="70">
        <f>Calculations!BO154</f>
        <v>1.7266666666666655</v>
      </c>
      <c r="F149" s="71">
        <f t="shared" si="8"/>
        <v>6.4084137704580407E-2</v>
      </c>
      <c r="G149" s="71">
        <f t="shared" si="9"/>
        <v>0.30214926408669224</v>
      </c>
      <c r="H149" s="70">
        <f t="shared" si="10"/>
        <v>0.2120943034506067</v>
      </c>
      <c r="I149" s="86">
        <f>IF(OR(COUNT(Calculations!BP154:BY154)&lt;3,COUNT(Calculations!BZ154:CI154)&lt;3),"N/A", IF(ISERROR(TTEST(Calculations!BP154:BY154,Calculations!BZ154:CI154,2,2)),"N/A",TTEST(Calculations!BP154:BY154,Calculations!BZ154:CI154,2,2)))</f>
        <v>1.1680010563406311E-3</v>
      </c>
      <c r="J149" s="70">
        <f t="shared" si="11"/>
        <v>-4.7148838216340101</v>
      </c>
      <c r="K149" s="85" t="str">
        <f>IF(AND('Test Sample Data'!N149&gt;=35,'Control Sample Data'!N149&gt;=35),"Type 3",IF(AND('Test Sample Data'!N149&gt;=30,'Control Sample Data'!N149&gt;=30, OR(I149&gt;=0.05, I149="N/A")),"Type 2",IF(OR(AND('Test Sample Data'!N149&gt;=30,'Control Sample Data'!N149&lt;=30), AND('Test Sample Data'!N149&lt;=30,'Control Sample Data'!N149&gt;=30)),"Type 1","OKAY")))</f>
        <v>OKAY</v>
      </c>
    </row>
    <row r="150" spans="1:11">
      <c r="A150" s="167"/>
      <c r="B150" s="84" t="str">
        <f>'Gene Table'!D154</f>
        <v>NM_019093</v>
      </c>
      <c r="C150" s="72" t="s">
        <v>1798</v>
      </c>
      <c r="D150" s="70">
        <f>Calculations!BN155</f>
        <v>4.3772222222222217</v>
      </c>
      <c r="E150" s="70">
        <f>Calculations!BO155</f>
        <v>2.5499999999999994</v>
      </c>
      <c r="F150" s="71">
        <f t="shared" si="8"/>
        <v>4.8119910778769079E-2</v>
      </c>
      <c r="G150" s="71">
        <f t="shared" si="9"/>
        <v>0.17075503209429951</v>
      </c>
      <c r="H150" s="70">
        <f t="shared" si="10"/>
        <v>0.28180669224550198</v>
      </c>
      <c r="I150" s="86">
        <f>IF(OR(COUNT(Calculations!BP155:BY155)&lt;3,COUNT(Calculations!BZ155:CI155)&lt;3),"N/A", IF(ISERROR(TTEST(Calculations!BP155:BY155,Calculations!BZ155:CI155,2,2)),"N/A",TTEST(Calculations!BP155:BY155,Calculations!BZ155:CI155,2,2)))</f>
        <v>4.7994594240674329E-3</v>
      </c>
      <c r="J150" s="70">
        <f t="shared" si="11"/>
        <v>-3.5485317684678277</v>
      </c>
      <c r="K150" s="85" t="str">
        <f>IF(AND('Test Sample Data'!N150&gt;=35,'Control Sample Data'!N150&gt;=35),"Type 3",IF(AND('Test Sample Data'!N150&gt;=30,'Control Sample Data'!N150&gt;=30, OR(I150&gt;=0.05, I150="N/A")),"Type 2",IF(OR(AND('Test Sample Data'!N150&gt;=30,'Control Sample Data'!N150&lt;=30), AND('Test Sample Data'!N150&lt;=30,'Control Sample Data'!N150&gt;=30)),"Type 1","OKAY")))</f>
        <v>OKAY</v>
      </c>
    </row>
    <row r="151" spans="1:11">
      <c r="A151" s="167"/>
      <c r="B151" s="84" t="str">
        <f>'Gene Table'!D155</f>
        <v>NM_007120</v>
      </c>
      <c r="C151" s="72" t="s">
        <v>1799</v>
      </c>
      <c r="D151" s="70">
        <f>Calculations!BN156</f>
        <v>4.4705555555555554</v>
      </c>
      <c r="E151" s="70">
        <f>Calculations!BO156</f>
        <v>3.4266666666666672</v>
      </c>
      <c r="F151" s="71">
        <f t="shared" ref="F151:F186" si="12">2^-D151</f>
        <v>4.5105414742544231E-2</v>
      </c>
      <c r="G151" s="71">
        <f t="shared" ref="G151:G186" si="13">2^-E151</f>
        <v>9.2997344619152114E-2</v>
      </c>
      <c r="H151" s="70">
        <f t="shared" ref="H151:H186" si="14">F151/G151</f>
        <v>0.48501830807387486</v>
      </c>
      <c r="I151" s="86">
        <f>IF(OR(COUNT(Calculations!BP156:BY156)&lt;3,COUNT(Calculations!BZ156:CI156)&lt;3),"N/A", IF(ISERROR(TTEST(Calculations!BP156:BY156,Calculations!BZ156:CI156,2,2)),"N/A",TTEST(Calculations!BP156:BY156,Calculations!BZ156:CI156,2,2)))</f>
        <v>6.100938405926425E-4</v>
      </c>
      <c r="J151" s="70">
        <f t="shared" ref="J151:J186" si="15">IF(H151&gt;1,H151,-1/H151)</f>
        <v>-2.0617778408638681</v>
      </c>
      <c r="K151" s="85" t="str">
        <f>IF(AND('Test Sample Data'!N151&gt;=35,'Control Sample Data'!N151&gt;=35),"Type 3",IF(AND('Test Sample Data'!N151&gt;=30,'Control Sample Data'!N151&gt;=30, OR(I151&gt;=0.05, I151="N/A")),"Type 2",IF(OR(AND('Test Sample Data'!N151&gt;=30,'Control Sample Data'!N151&lt;=30), AND('Test Sample Data'!N151&lt;=30,'Control Sample Data'!N151&gt;=30)),"Type 1","OKAY")))</f>
        <v>OKAY</v>
      </c>
    </row>
    <row r="152" spans="1:11">
      <c r="A152" s="167"/>
      <c r="B152" s="84" t="str">
        <f>'Gene Table'!D156</f>
        <v>NM_001184</v>
      </c>
      <c r="C152" s="72" t="s">
        <v>1800</v>
      </c>
      <c r="D152" s="70">
        <f>Calculations!BN157</f>
        <v>1.9638888888888886</v>
      </c>
      <c r="E152" s="70">
        <f>Calculations!BO157</f>
        <v>5.3966666666666656</v>
      </c>
      <c r="F152" s="71">
        <f t="shared" si="12"/>
        <v>0.25633655081832157</v>
      </c>
      <c r="G152" s="71">
        <f t="shared" si="13"/>
        <v>2.3737854128681252E-2</v>
      </c>
      <c r="H152" s="70">
        <f t="shared" si="14"/>
        <v>10.798640409058839</v>
      </c>
      <c r="I152" s="86">
        <f>IF(OR(COUNT(Calculations!BP157:BY157)&lt;3,COUNT(Calculations!BZ157:CI157)&lt;3),"N/A", IF(ISERROR(TTEST(Calculations!BP157:BY157,Calculations!BZ157:CI157,2,2)),"N/A",TTEST(Calculations!BP157:BY157,Calculations!BZ157:CI157,2,2)))</f>
        <v>1.7277020725400648E-7</v>
      </c>
      <c r="J152" s="70">
        <f t="shared" si="15"/>
        <v>10.798640409058839</v>
      </c>
      <c r="K152" s="85" t="str">
        <f>IF(AND('Test Sample Data'!N152&gt;=35,'Control Sample Data'!N152&gt;=35),"Type 3",IF(AND('Test Sample Data'!N152&gt;=30,'Control Sample Data'!N152&gt;=30, OR(I152&gt;=0.05, I152="N/A")),"Type 2",IF(OR(AND('Test Sample Data'!N152&gt;=30,'Control Sample Data'!N152&lt;=30), AND('Test Sample Data'!N152&lt;=30,'Control Sample Data'!N152&gt;=30)),"Type 1","OKAY")))</f>
        <v>OKAY</v>
      </c>
    </row>
    <row r="153" spans="1:11">
      <c r="A153" s="167"/>
      <c r="B153" s="84" t="str">
        <f>'Gene Table'!D157</f>
        <v>NM_205862</v>
      </c>
      <c r="C153" s="72" t="s">
        <v>1801</v>
      </c>
      <c r="D153" s="70">
        <f>Calculations!BN158</f>
        <v>1.780555555555555</v>
      </c>
      <c r="E153" s="70">
        <f>Calculations!BO158</f>
        <v>3.8533333333333339</v>
      </c>
      <c r="F153" s="71">
        <f t="shared" si="12"/>
        <v>0.29107128878695621</v>
      </c>
      <c r="G153" s="71">
        <f t="shared" si="13"/>
        <v>6.9188048849706779E-2</v>
      </c>
      <c r="H153" s="70">
        <f t="shared" si="14"/>
        <v>4.2069590576146121</v>
      </c>
      <c r="I153" s="86">
        <f>IF(OR(COUNT(Calculations!BP158:BY158)&lt;3,COUNT(Calculations!BZ158:CI158)&lt;3),"N/A", IF(ISERROR(TTEST(Calculations!BP158:BY158,Calculations!BZ158:CI158,2,2)),"N/A",TTEST(Calculations!BP158:BY158,Calculations!BZ158:CI158,2,2)))</f>
        <v>8.4932805137519003E-7</v>
      </c>
      <c r="J153" s="70">
        <f t="shared" si="15"/>
        <v>4.2069590576146121</v>
      </c>
      <c r="K153" s="85" t="str">
        <f>IF(AND('Test Sample Data'!N153&gt;=35,'Control Sample Data'!N153&gt;=35),"Type 3",IF(AND('Test Sample Data'!N153&gt;=30,'Control Sample Data'!N153&gt;=30, OR(I153&gt;=0.05, I153="N/A")),"Type 2",IF(OR(AND('Test Sample Data'!N153&gt;=30,'Control Sample Data'!N153&lt;=30), AND('Test Sample Data'!N153&lt;=30,'Control Sample Data'!N153&gt;=30)),"Type 1","OKAY")))</f>
        <v>OKAY</v>
      </c>
    </row>
    <row r="154" spans="1:11">
      <c r="A154" s="167"/>
      <c r="B154" s="84" t="str">
        <f>'Gene Table'!D158</f>
        <v>NM_019075</v>
      </c>
      <c r="C154" s="72" t="s">
        <v>1802</v>
      </c>
      <c r="D154" s="70">
        <f>Calculations!BN159</f>
        <v>2.0905555555555559</v>
      </c>
      <c r="E154" s="70">
        <f>Calculations!BO159</f>
        <v>4.5466666666666669</v>
      </c>
      <c r="F154" s="71">
        <f t="shared" si="12"/>
        <v>0.23479025644616175</v>
      </c>
      <c r="G154" s="71">
        <f t="shared" si="13"/>
        <v>4.2787504029724734E-2</v>
      </c>
      <c r="H154" s="70">
        <f t="shared" si="14"/>
        <v>5.4873557542186049</v>
      </c>
      <c r="I154" s="86">
        <f>IF(OR(COUNT(Calculations!BP159:BY159)&lt;3,COUNT(Calculations!BZ159:CI159)&lt;3),"N/A", IF(ISERROR(TTEST(Calculations!BP159:BY159,Calculations!BZ159:CI159,2,2)),"N/A",TTEST(Calculations!BP159:BY159,Calculations!BZ159:CI159,2,2)))</f>
        <v>1.4469713710334204E-6</v>
      </c>
      <c r="J154" s="70">
        <f t="shared" si="15"/>
        <v>5.4873557542186049</v>
      </c>
      <c r="K154" s="85" t="str">
        <f>IF(AND('Test Sample Data'!N154&gt;=35,'Control Sample Data'!N154&gt;=35),"Type 3",IF(AND('Test Sample Data'!N154&gt;=30,'Control Sample Data'!N154&gt;=30, OR(I154&gt;=0.05, I154="N/A")),"Type 2",IF(OR(AND('Test Sample Data'!N154&gt;=30,'Control Sample Data'!N154&lt;=30), AND('Test Sample Data'!N154&lt;=30,'Control Sample Data'!N154&gt;=30)),"Type 1","OKAY")))</f>
        <v>OKAY</v>
      </c>
    </row>
    <row r="155" spans="1:11">
      <c r="A155" s="167"/>
      <c r="B155" s="84" t="str">
        <f>'Gene Table'!D159</f>
        <v>NM_017442</v>
      </c>
      <c r="C155" s="72" t="s">
        <v>1803</v>
      </c>
      <c r="D155" s="70">
        <f>Calculations!BN160</f>
        <v>-0.59277777777777863</v>
      </c>
      <c r="E155" s="70">
        <f>Calculations!BO160</f>
        <v>5.5166666666666657</v>
      </c>
      <c r="F155" s="71">
        <f t="shared" si="12"/>
        <v>1.5081477547135484</v>
      </c>
      <c r="G155" s="71">
        <f t="shared" si="13"/>
        <v>2.18432802215472E-2</v>
      </c>
      <c r="H155" s="70">
        <f t="shared" si="14"/>
        <v>69.044014425353723</v>
      </c>
      <c r="I155" s="86">
        <f>IF(OR(COUNT(Calculations!BP160:BY160)&lt;3,COUNT(Calculations!BZ160:CI160)&lt;3),"N/A", IF(ISERROR(TTEST(Calculations!BP160:BY160,Calculations!BZ160:CI160,2,2)),"N/A",TTEST(Calculations!BP160:BY160,Calculations!BZ160:CI160,2,2)))</f>
        <v>4.6639306315712191E-8</v>
      </c>
      <c r="J155" s="70">
        <f t="shared" si="15"/>
        <v>69.044014425353723</v>
      </c>
      <c r="K155" s="85" t="str">
        <f>IF(AND('Test Sample Data'!N155&gt;=35,'Control Sample Data'!N155&gt;=35),"Type 3",IF(AND('Test Sample Data'!N155&gt;=30,'Control Sample Data'!N155&gt;=30, OR(I155&gt;=0.05, I155="N/A")),"Type 2",IF(OR(AND('Test Sample Data'!N155&gt;=30,'Control Sample Data'!N155&lt;=30), AND('Test Sample Data'!N155&lt;=30,'Control Sample Data'!N155&gt;=30)),"Type 1","OKAY")))</f>
        <v>OKAY</v>
      </c>
    </row>
    <row r="156" spans="1:11">
      <c r="A156" s="167"/>
      <c r="B156" s="84" t="str">
        <f>'Gene Table'!D160</f>
        <v>NM_000534</v>
      </c>
      <c r="C156" s="72" t="s">
        <v>1804</v>
      </c>
      <c r="D156" s="70">
        <f>Calculations!BN161</f>
        <v>0.89388888888888707</v>
      </c>
      <c r="E156" s="70">
        <f>Calculations!BO161</f>
        <v>3.1933333333333316</v>
      </c>
      <c r="F156" s="71">
        <f t="shared" si="12"/>
        <v>0.53816150803276919</v>
      </c>
      <c r="G156" s="71">
        <f t="shared" si="13"/>
        <v>0.10932283375697965</v>
      </c>
      <c r="H156" s="70">
        <f t="shared" si="14"/>
        <v>4.9226816533962241</v>
      </c>
      <c r="I156" s="86">
        <f>IF(OR(COUNT(Calculations!BP161:BY161)&lt;3,COUNT(Calculations!BZ161:CI161)&lt;3),"N/A", IF(ISERROR(TTEST(Calculations!BP161:BY161,Calculations!BZ161:CI161,2,2)),"N/A",TTEST(Calculations!BP161:BY161,Calculations!BZ161:CI161,2,2)))</f>
        <v>1.3026839942935302E-5</v>
      </c>
      <c r="J156" s="70">
        <f t="shared" si="15"/>
        <v>4.9226816533962241</v>
      </c>
      <c r="K156" s="85" t="str">
        <f>IF(AND('Test Sample Data'!N156&gt;=35,'Control Sample Data'!N156&gt;=35),"Type 3",IF(AND('Test Sample Data'!N156&gt;=30,'Control Sample Data'!N156&gt;=30, OR(I156&gt;=0.05, I156="N/A")),"Type 2",IF(OR(AND('Test Sample Data'!N156&gt;=30,'Control Sample Data'!N156&lt;=30), AND('Test Sample Data'!N156&lt;=30,'Control Sample Data'!N156&gt;=30)),"Type 1","OKAY")))</f>
        <v>OKAY</v>
      </c>
    </row>
    <row r="157" spans="1:11">
      <c r="A157" s="167"/>
      <c r="B157" s="84" t="str">
        <f>'Gene Table'!D161</f>
        <v>NM_002613</v>
      </c>
      <c r="C157" s="72" t="s">
        <v>1805</v>
      </c>
      <c r="D157" s="70">
        <f>Calculations!BN162</f>
        <v>9.2005555555555549</v>
      </c>
      <c r="E157" s="70">
        <f>Calculations!BO162</f>
        <v>2.09</v>
      </c>
      <c r="F157" s="71">
        <f t="shared" si="12"/>
        <v>1.6996394427436911E-3</v>
      </c>
      <c r="G157" s="71">
        <f t="shared" si="13"/>
        <v>0.23488068730350298</v>
      </c>
      <c r="H157" s="70">
        <f t="shared" si="14"/>
        <v>7.2361821751121165E-3</v>
      </c>
      <c r="I157" s="86">
        <f>IF(OR(COUNT(Calculations!BP162:BY162)&lt;3,COUNT(Calculations!BZ162:CI162)&lt;3),"N/A", IF(ISERROR(TTEST(Calculations!BP162:BY162,Calculations!BZ162:CI162,2,2)),"N/A",TTEST(Calculations!BP162:BY162,Calculations!BZ162:CI162,2,2)))</f>
        <v>5.890905369222082E-4</v>
      </c>
      <c r="J157" s="70">
        <f t="shared" si="15"/>
        <v>-138.19442017910586</v>
      </c>
      <c r="K157" s="85" t="str">
        <f>IF(AND('Test Sample Data'!N157&gt;=35,'Control Sample Data'!N157&gt;=35),"Type 3",IF(AND('Test Sample Data'!N157&gt;=30,'Control Sample Data'!N157&gt;=30, OR(I157&gt;=0.05, I157="N/A")),"Type 2",IF(OR(AND('Test Sample Data'!N157&gt;=30,'Control Sample Data'!N157&lt;=30), AND('Test Sample Data'!N157&lt;=30,'Control Sample Data'!N157&gt;=30)),"Type 1","OKAY")))</f>
        <v>OKAY</v>
      </c>
    </row>
    <row r="158" spans="1:11">
      <c r="A158" s="167"/>
      <c r="B158" s="84" t="str">
        <f>'Gene Table'!D162</f>
        <v>NM_016341</v>
      </c>
      <c r="C158" s="72" t="s">
        <v>1806</v>
      </c>
      <c r="D158" s="70">
        <f>Calculations!BN163</f>
        <v>0.99388888888888849</v>
      </c>
      <c r="E158" s="70">
        <f>Calculations!BO163</f>
        <v>10.836666666666666</v>
      </c>
      <c r="F158" s="71">
        <f t="shared" si="12"/>
        <v>0.50212244176977383</v>
      </c>
      <c r="G158" s="71">
        <f t="shared" si="13"/>
        <v>5.4681230666345682E-4</v>
      </c>
      <c r="H158" s="70">
        <f t="shared" si="14"/>
        <v>918.2720206749334</v>
      </c>
      <c r="I158" s="86">
        <f>IF(OR(COUNT(Calculations!BP163:BY163)&lt;3,COUNT(Calculations!BZ163:CI163)&lt;3),"N/A", IF(ISERROR(TTEST(Calculations!BP163:BY163,Calculations!BZ163:CI163,2,2)),"N/A",TTEST(Calculations!BP163:BY163,Calculations!BZ163:CI163,2,2)))</f>
        <v>1.1582545805912679E-5</v>
      </c>
      <c r="J158" s="70">
        <f t="shared" si="15"/>
        <v>918.2720206749334</v>
      </c>
      <c r="K158" s="85" t="str">
        <f>IF(AND('Test Sample Data'!N158&gt;=35,'Control Sample Data'!N158&gt;=35),"Type 3",IF(AND('Test Sample Data'!N158&gt;=30,'Control Sample Data'!N158&gt;=30, OR(I158&gt;=0.05, I158="N/A")),"Type 2",IF(OR(AND('Test Sample Data'!N158&gt;=30,'Control Sample Data'!N158&lt;=30), AND('Test Sample Data'!N158&lt;=30,'Control Sample Data'!N158&gt;=30)),"Type 1","OKAY")))</f>
        <v>OKAY</v>
      </c>
    </row>
    <row r="159" spans="1:11">
      <c r="A159" s="167"/>
      <c r="B159" s="84" t="str">
        <f>'Gene Table'!D163</f>
        <v>NM_020529</v>
      </c>
      <c r="C159" s="72" t="s">
        <v>1807</v>
      </c>
      <c r="D159" s="70">
        <f>Calculations!BN164</f>
        <v>0.54055555555555534</v>
      </c>
      <c r="E159" s="70">
        <f>Calculations!BO164</f>
        <v>1.2433333333333323</v>
      </c>
      <c r="F159" s="71">
        <f t="shared" si="12"/>
        <v>0.68750611202046152</v>
      </c>
      <c r="G159" s="71">
        <f t="shared" si="13"/>
        <v>0.42239558682751221</v>
      </c>
      <c r="H159" s="70">
        <f t="shared" si="14"/>
        <v>1.6276356417076128</v>
      </c>
      <c r="I159" s="86">
        <f>IF(OR(COUNT(Calculations!BP164:BY164)&lt;3,COUNT(Calculations!BZ164:CI164)&lt;3),"N/A", IF(ISERROR(TTEST(Calculations!BP164:BY164,Calculations!BZ164:CI164,2,2)),"N/A",TTEST(Calculations!BP164:BY164,Calculations!BZ164:CI164,2,2)))</f>
        <v>5.8161037680224507E-3</v>
      </c>
      <c r="J159" s="70">
        <f t="shared" si="15"/>
        <v>1.6276356417076128</v>
      </c>
      <c r="K159" s="85" t="str">
        <f>IF(AND('Test Sample Data'!N159&gt;=35,'Control Sample Data'!N159&gt;=35),"Type 3",IF(AND('Test Sample Data'!N159&gt;=30,'Control Sample Data'!N159&gt;=30, OR(I159&gt;=0.05, I159="N/A")),"Type 2",IF(OR(AND('Test Sample Data'!N159&gt;=30,'Control Sample Data'!N159&lt;=30), AND('Test Sample Data'!N159&lt;=30,'Control Sample Data'!N159&gt;=30)),"Type 1","OKAY")))</f>
        <v>OKAY</v>
      </c>
    </row>
    <row r="160" spans="1:11">
      <c r="A160" s="167"/>
      <c r="B160" s="84" t="str">
        <f>'Gene Table'!D164</f>
        <v>NM_003998</v>
      </c>
      <c r="C160" s="72" t="s">
        <v>1808</v>
      </c>
      <c r="D160" s="70">
        <f>Calculations!BN165</f>
        <v>1.2138888888888897</v>
      </c>
      <c r="E160" s="70">
        <f>Calculations!BO165</f>
        <v>10.836666666666666</v>
      </c>
      <c r="F160" s="71">
        <f t="shared" si="12"/>
        <v>0.43110497336325609</v>
      </c>
      <c r="G160" s="71">
        <f t="shared" si="13"/>
        <v>5.4681230666345682E-4</v>
      </c>
      <c r="H160" s="70">
        <f t="shared" si="14"/>
        <v>788.39661819935156</v>
      </c>
      <c r="I160" s="86">
        <f>IF(OR(COUNT(Calculations!BP165:BY165)&lt;3,COUNT(Calculations!BZ165:CI165)&lt;3),"N/A", IF(ISERROR(TTEST(Calculations!BP165:BY165,Calculations!BZ165:CI165,2,2)),"N/A",TTEST(Calculations!BP165:BY165,Calculations!BZ165:CI165,2,2)))</f>
        <v>2.9055339888130671E-4</v>
      </c>
      <c r="J160" s="70">
        <f t="shared" si="15"/>
        <v>788.39661819935156</v>
      </c>
      <c r="K160" s="85" t="str">
        <f>IF(AND('Test Sample Data'!N160&gt;=35,'Control Sample Data'!N160&gt;=35),"Type 3",IF(AND('Test Sample Data'!N160&gt;=30,'Control Sample Data'!N160&gt;=30, OR(I160&gt;=0.05, I160="N/A")),"Type 2",IF(OR(AND('Test Sample Data'!N160&gt;=30,'Control Sample Data'!N160&lt;=30), AND('Test Sample Data'!N160&lt;=30,'Control Sample Data'!N160&gt;=30)),"Type 1","OKAY")))</f>
        <v>OKAY</v>
      </c>
    </row>
    <row r="161" spans="1:11">
      <c r="A161" s="167"/>
      <c r="B161" s="84" t="str">
        <f>'Gene Table'!D165</f>
        <v>NM_006164</v>
      </c>
      <c r="C161" s="72" t="s">
        <v>1809</v>
      </c>
      <c r="D161" s="70">
        <f>Calculations!BN166</f>
        <v>7.5872222222222208</v>
      </c>
      <c r="E161" s="70">
        <f>Calculations!BO166</f>
        <v>3.7099999999999995</v>
      </c>
      <c r="F161" s="71">
        <f t="shared" si="12"/>
        <v>5.2001818044323193E-3</v>
      </c>
      <c r="G161" s="71">
        <f t="shared" si="13"/>
        <v>7.6415017355754303E-2</v>
      </c>
      <c r="H161" s="70">
        <f t="shared" si="14"/>
        <v>6.8051830443518549E-2</v>
      </c>
      <c r="I161" s="86">
        <f>IF(OR(COUNT(Calculations!BP166:BY166)&lt;3,COUNT(Calculations!BZ166:CI166)&lt;3),"N/A", IF(ISERROR(TTEST(Calculations!BP166:BY166,Calculations!BZ166:CI166,2,2)),"N/A",TTEST(Calculations!BP166:BY166,Calculations!BZ166:CI166,2,2)))</f>
        <v>6.8028709130651531E-4</v>
      </c>
      <c r="J161" s="70">
        <f t="shared" si="15"/>
        <v>-14.694681884126203</v>
      </c>
      <c r="K161" s="85" t="str">
        <f>IF(AND('Test Sample Data'!N161&gt;=35,'Control Sample Data'!N161&gt;=35),"Type 3",IF(AND('Test Sample Data'!N161&gt;=30,'Control Sample Data'!N161&gt;=30, OR(I161&gt;=0.05, I161="N/A")),"Type 2",IF(OR(AND('Test Sample Data'!N161&gt;=30,'Control Sample Data'!N161&lt;=30), AND('Test Sample Data'!N161&lt;=30,'Control Sample Data'!N161&gt;=30)),"Type 1","OKAY")))</f>
        <v>Type 1</v>
      </c>
    </row>
    <row r="162" spans="1:11">
      <c r="A162" s="167"/>
      <c r="B162" s="84" t="str">
        <f>'Gene Table'!D166</f>
        <v>NM_002485</v>
      </c>
      <c r="C162" s="72" t="s">
        <v>1813</v>
      </c>
      <c r="D162" s="70">
        <f>Calculations!BN167</f>
        <v>3.1872222222222213</v>
      </c>
      <c r="E162" s="70">
        <f>Calculations!BO167</f>
        <v>4.7766666666666664</v>
      </c>
      <c r="F162" s="71">
        <f t="shared" si="12"/>
        <v>0.10978689645449129</v>
      </c>
      <c r="G162" s="71">
        <f t="shared" si="13"/>
        <v>3.6482118867405378E-2</v>
      </c>
      <c r="H162" s="70">
        <f t="shared" si="14"/>
        <v>3.0093344318490067</v>
      </c>
      <c r="I162" s="86">
        <f>IF(OR(COUNT(Calculations!BP167:BY167)&lt;3,COUNT(Calculations!BZ167:CI167)&lt;3),"N/A", IF(ISERROR(TTEST(Calculations!BP167:BY167,Calculations!BZ167:CI167,2,2)),"N/A",TTEST(Calculations!BP167:BY167,Calculations!BZ167:CI167,2,2)))</f>
        <v>1.0439827339086145E-4</v>
      </c>
      <c r="J162" s="70">
        <f t="shared" si="15"/>
        <v>3.0093344318490067</v>
      </c>
      <c r="K162" s="85" t="str">
        <f>IF(AND('Test Sample Data'!N162&gt;=35,'Control Sample Data'!N162&gt;=35),"Type 3",IF(AND('Test Sample Data'!N162&gt;=30,'Control Sample Data'!N162&gt;=30, OR(I162&gt;=0.05, I162="N/A")),"Type 2",IF(OR(AND('Test Sample Data'!N162&gt;=30,'Control Sample Data'!N162&lt;=30), AND('Test Sample Data'!N162&lt;=30,'Control Sample Data'!N162&gt;=30)),"Type 1","OKAY")))</f>
        <v>Type 1</v>
      </c>
    </row>
    <row r="163" spans="1:11">
      <c r="A163" s="167"/>
      <c r="B163" s="84" t="str">
        <f>'Gene Table'!D167</f>
        <v>NM_002454</v>
      </c>
      <c r="C163" s="72" t="s">
        <v>1814</v>
      </c>
      <c r="D163" s="70">
        <f>Calculations!BN168</f>
        <v>5.3972222222222221</v>
      </c>
      <c r="E163" s="70">
        <f>Calculations!BO168</f>
        <v>4.9933333333333323</v>
      </c>
      <c r="F163" s="71">
        <f t="shared" si="12"/>
        <v>2.3728714873662286E-2</v>
      </c>
      <c r="G163" s="71">
        <f t="shared" si="13"/>
        <v>3.1394739825064209E-2</v>
      </c>
      <c r="H163" s="70">
        <f t="shared" si="14"/>
        <v>0.75581817227605441</v>
      </c>
      <c r="I163" s="86">
        <f>IF(OR(COUNT(Calculations!BP168:BY168)&lt;3,COUNT(Calculations!BZ168:CI168)&lt;3),"N/A", IF(ISERROR(TTEST(Calculations!BP168:BY168,Calculations!BZ168:CI168,2,2)),"N/A",TTEST(Calculations!BP168:BY168,Calculations!BZ168:CI168,2,2)))</f>
        <v>8.3384591343986153E-2</v>
      </c>
      <c r="J163" s="70">
        <f t="shared" si="15"/>
        <v>-1.3230695379930093</v>
      </c>
      <c r="K163" s="85" t="str">
        <f>IF(AND('Test Sample Data'!N163&gt;=35,'Control Sample Data'!N163&gt;=35),"Type 3",IF(AND('Test Sample Data'!N163&gt;=30,'Control Sample Data'!N163&gt;=30, OR(I163&gt;=0.05, I163="N/A")),"Type 2",IF(OR(AND('Test Sample Data'!N163&gt;=30,'Control Sample Data'!N163&lt;=30), AND('Test Sample Data'!N163&lt;=30,'Control Sample Data'!N163&gt;=30)),"Type 1","OKAY")))</f>
        <v>OKAY</v>
      </c>
    </row>
    <row r="164" spans="1:11">
      <c r="A164" s="167"/>
      <c r="B164" s="84" t="str">
        <f>'Gene Table'!D168</f>
        <v>NM_019899</v>
      </c>
      <c r="C164" s="72" t="s">
        <v>1815</v>
      </c>
      <c r="D164" s="70">
        <f>Calculations!BN169</f>
        <v>7.6905555555555551</v>
      </c>
      <c r="E164" s="70">
        <f>Calculations!BO169</f>
        <v>6.6566666666666663</v>
      </c>
      <c r="F164" s="71">
        <f t="shared" si="12"/>
        <v>4.8407437617673001E-3</v>
      </c>
      <c r="G164" s="71">
        <f t="shared" si="13"/>
        <v>9.9115976080072742E-3</v>
      </c>
      <c r="H164" s="70">
        <f t="shared" si="14"/>
        <v>0.4883918771941077</v>
      </c>
      <c r="I164" s="86">
        <f>IF(OR(COUNT(Calculations!BP169:BY169)&lt;3,COUNT(Calculations!BZ169:CI169)&lt;3),"N/A", IF(ISERROR(TTEST(Calculations!BP169:BY169,Calculations!BZ169:CI169,2,2)),"N/A",TTEST(Calculations!BP169:BY169,Calculations!BZ169:CI169,2,2)))</f>
        <v>3.1248979801976315E-2</v>
      </c>
      <c r="J164" s="70">
        <f t="shared" si="15"/>
        <v>-2.0475361010202828</v>
      </c>
      <c r="K164" s="85" t="str">
        <f>IF(AND('Test Sample Data'!N164&gt;=35,'Control Sample Data'!N164&gt;=35),"Type 3",IF(AND('Test Sample Data'!N164&gt;=30,'Control Sample Data'!N164&gt;=30, OR(I164&gt;=0.05, I164="N/A")),"Type 2",IF(OR(AND('Test Sample Data'!N164&gt;=30,'Control Sample Data'!N164&lt;=30), AND('Test Sample Data'!N164&lt;=30,'Control Sample Data'!N164&gt;=30)),"Type 1","OKAY")))</f>
        <v>Type 1</v>
      </c>
    </row>
    <row r="165" spans="1:11">
      <c r="A165" s="167"/>
      <c r="B165" s="84" t="str">
        <f>'Gene Table'!D169</f>
        <v>NM_005590</v>
      </c>
      <c r="C165" s="72" t="s">
        <v>1816</v>
      </c>
      <c r="D165" s="70">
        <f>Calculations!BN170</f>
        <v>0.53055555555555378</v>
      </c>
      <c r="E165" s="70">
        <f>Calculations!BO170</f>
        <v>10.836666666666666</v>
      </c>
      <c r="F165" s="71">
        <f t="shared" si="12"/>
        <v>0.69228809519692069</v>
      </c>
      <c r="G165" s="71">
        <f t="shared" si="13"/>
        <v>5.4681230666345682E-4</v>
      </c>
      <c r="H165" s="70">
        <f t="shared" si="14"/>
        <v>1266.0433694719291</v>
      </c>
      <c r="I165" s="86">
        <f>IF(OR(COUNT(Calculations!BP170:BY170)&lt;3,COUNT(Calculations!BZ170:CI170)&lt;3),"N/A", IF(ISERROR(TTEST(Calculations!BP170:BY170,Calculations!BZ170:CI170,2,2)),"N/A",TTEST(Calculations!BP170:BY170,Calculations!BZ170:CI170,2,2)))</f>
        <v>2.8835018934471843E-8</v>
      </c>
      <c r="J165" s="70">
        <f t="shared" si="15"/>
        <v>1266.0433694719291</v>
      </c>
      <c r="K165" s="85" t="str">
        <f>IF(AND('Test Sample Data'!N165&gt;=35,'Control Sample Data'!N165&gt;=35),"Type 3",IF(AND('Test Sample Data'!N165&gt;=30,'Control Sample Data'!N165&gt;=30, OR(I165&gt;=0.05, I165="N/A")),"Type 2",IF(OR(AND('Test Sample Data'!N165&gt;=30,'Control Sample Data'!N165&lt;=30), AND('Test Sample Data'!N165&lt;=30,'Control Sample Data'!N165&gt;=30)),"Type 1","OKAY")))</f>
        <v>Type 1</v>
      </c>
    </row>
    <row r="166" spans="1:11">
      <c r="A166" s="167"/>
      <c r="B166" s="84" t="str">
        <f>'Gene Table'!D170</f>
        <v>NM_000250</v>
      </c>
      <c r="C166" s="72" t="s">
        <v>1817</v>
      </c>
      <c r="D166" s="70">
        <f>Calculations!BN171</f>
        <v>1.3505555555555542</v>
      </c>
      <c r="E166" s="70">
        <f>Calculations!BO171</f>
        <v>1.8433333333333313</v>
      </c>
      <c r="F166" s="71">
        <f t="shared" si="12"/>
        <v>0.39214101351535752</v>
      </c>
      <c r="G166" s="71">
        <f t="shared" si="13"/>
        <v>0.2786771591472309</v>
      </c>
      <c r="H166" s="70">
        <f t="shared" si="14"/>
        <v>1.4071516112598998</v>
      </c>
      <c r="I166" s="86">
        <f>IF(OR(COUNT(Calculations!BP171:BY171)&lt;3,COUNT(Calculations!BZ171:CI171)&lt;3),"N/A", IF(ISERROR(TTEST(Calculations!BP171:BY171,Calculations!BZ171:CI171,2,2)),"N/A",TTEST(Calculations!BP171:BY171,Calculations!BZ171:CI171,2,2)))</f>
        <v>1.3641112217401325E-2</v>
      </c>
      <c r="J166" s="70">
        <f t="shared" si="15"/>
        <v>1.4071516112598998</v>
      </c>
      <c r="K166" s="85" t="str">
        <f>IF(AND('Test Sample Data'!N166&gt;=35,'Control Sample Data'!N166&gt;=35),"Type 3",IF(AND('Test Sample Data'!N166&gt;=30,'Control Sample Data'!N166&gt;=30, OR(I166&gt;=0.05, I166="N/A")),"Type 2",IF(OR(AND('Test Sample Data'!N166&gt;=30,'Control Sample Data'!N166&lt;=30), AND('Test Sample Data'!N166&lt;=30,'Control Sample Data'!N166&gt;=30)),"Type 1","OKAY")))</f>
        <v>OKAY</v>
      </c>
    </row>
    <row r="167" spans="1:11">
      <c r="A167" s="167"/>
      <c r="B167" s="84" t="str">
        <f>'Gene Table'!D171</f>
        <v>NM_002426</v>
      </c>
      <c r="C167" s="72" t="s">
        <v>1818</v>
      </c>
      <c r="D167" s="70">
        <f>Calculations!BN172</f>
        <v>-0.42944444444444468</v>
      </c>
      <c r="E167" s="70">
        <f>Calculations!BO172</f>
        <v>3.0799999999999996</v>
      </c>
      <c r="F167" s="71">
        <f t="shared" si="12"/>
        <v>1.346714881655823</v>
      </c>
      <c r="G167" s="71">
        <f t="shared" si="13"/>
        <v>0.11825720584069953</v>
      </c>
      <c r="H167" s="70">
        <f t="shared" si="14"/>
        <v>11.388015403221511</v>
      </c>
      <c r="I167" s="86">
        <f>IF(OR(COUNT(Calculations!BP172:BY172)&lt;3,COUNT(Calculations!BZ172:CI172)&lt;3),"N/A", IF(ISERROR(TTEST(Calculations!BP172:BY172,Calculations!BZ172:CI172,2,2)),"N/A",TTEST(Calculations!BP172:BY172,Calculations!BZ172:CI172,2,2)))</f>
        <v>2.1414063394191341E-6</v>
      </c>
      <c r="J167" s="70">
        <f t="shared" si="15"/>
        <v>11.388015403221511</v>
      </c>
      <c r="K167" s="85" t="str">
        <f>IF(AND('Test Sample Data'!N167&gt;=35,'Control Sample Data'!N167&gt;=35),"Type 3",IF(AND('Test Sample Data'!N167&gt;=30,'Control Sample Data'!N167&gt;=30, OR(I167&gt;=0.05, I167="N/A")),"Type 2",IF(OR(AND('Test Sample Data'!N167&gt;=30,'Control Sample Data'!N167&lt;=30), AND('Test Sample Data'!N167&lt;=30,'Control Sample Data'!N167&gt;=30)),"Type 1","OKAY")))</f>
        <v>OKAY</v>
      </c>
    </row>
    <row r="168" spans="1:11">
      <c r="A168" s="167"/>
      <c r="B168" s="84" t="str">
        <f>'Gene Table'!D172</f>
        <v>NM_002422</v>
      </c>
      <c r="C168" s="72" t="s">
        <v>1819</v>
      </c>
      <c r="D168" s="70">
        <f>Calculations!BN173</f>
        <v>-2.219444444444445</v>
      </c>
      <c r="E168" s="70">
        <f>Calculations!BO173</f>
        <v>1.486666666666667</v>
      </c>
      <c r="F168" s="71">
        <f t="shared" si="12"/>
        <v>4.6571406205912984</v>
      </c>
      <c r="G168" s="71">
        <f t="shared" si="13"/>
        <v>0.3568360635427163</v>
      </c>
      <c r="H168" s="70">
        <f t="shared" si="14"/>
        <v>13.051205010935783</v>
      </c>
      <c r="I168" s="86">
        <f>IF(OR(COUNT(Calculations!BP173:BY173)&lt;3,COUNT(Calculations!BZ173:CI173)&lt;3),"N/A", IF(ISERROR(TTEST(Calculations!BP173:BY173,Calculations!BZ173:CI173,2,2)),"N/A",TTEST(Calculations!BP173:BY173,Calculations!BZ173:CI173,2,2)))</f>
        <v>3.0266218256461497E-7</v>
      </c>
      <c r="J168" s="70">
        <f t="shared" si="15"/>
        <v>13.051205010935783</v>
      </c>
      <c r="K168" s="85" t="str">
        <f>IF(AND('Test Sample Data'!N168&gt;=35,'Control Sample Data'!N168&gt;=35),"Type 3",IF(AND('Test Sample Data'!N168&gt;=30,'Control Sample Data'!N168&gt;=30, OR(I168&gt;=0.05, I168="N/A")),"Type 2",IF(OR(AND('Test Sample Data'!N168&gt;=30,'Control Sample Data'!N168&lt;=30), AND('Test Sample Data'!N168&lt;=30,'Control Sample Data'!N168&gt;=30)),"Type 1","OKAY")))</f>
        <v>OKAY</v>
      </c>
    </row>
    <row r="169" spans="1:11">
      <c r="A169" s="167"/>
      <c r="B169" s="84" t="str">
        <f>'Gene Table'!D173</f>
        <v>NM_004530</v>
      </c>
      <c r="C169" s="72" t="s">
        <v>1820</v>
      </c>
      <c r="D169" s="70">
        <f>Calculations!BN174</f>
        <v>10.62388888888889</v>
      </c>
      <c r="E169" s="70">
        <f>Calculations!BO174</f>
        <v>-0.913333333333334</v>
      </c>
      <c r="F169" s="71">
        <f t="shared" si="12"/>
        <v>6.3371031147243704E-4</v>
      </c>
      <c r="G169" s="71">
        <f t="shared" si="13"/>
        <v>1.8833920347746949</v>
      </c>
      <c r="H169" s="70">
        <f t="shared" si="14"/>
        <v>3.3647286373293287E-4</v>
      </c>
      <c r="I169" s="86">
        <f>IF(OR(COUNT(Calculations!BP174:BY174)&lt;3,COUNT(Calculations!BZ174:CI174)&lt;3),"N/A", IF(ISERROR(TTEST(Calculations!BP174:BY174,Calculations!BZ174:CI174,2,2)),"N/A",TTEST(Calculations!BP174:BY174,Calculations!BZ174:CI174,2,2)))</f>
        <v>5.0505038780740343E-4</v>
      </c>
      <c r="J169" s="70">
        <f t="shared" si="15"/>
        <v>-2972.007872806425</v>
      </c>
      <c r="K169" s="85" t="str">
        <f>IF(AND('Test Sample Data'!N169&gt;=35,'Control Sample Data'!N169&gt;=35),"Type 3",IF(AND('Test Sample Data'!N169&gt;=30,'Control Sample Data'!N169&gt;=30, OR(I169&gt;=0.05, I169="N/A")),"Type 2",IF(OR(AND('Test Sample Data'!N169&gt;=30,'Control Sample Data'!N169&lt;=30), AND('Test Sample Data'!N169&lt;=30,'Control Sample Data'!N169&gt;=30)),"Type 1","OKAY")))</f>
        <v>Type 1</v>
      </c>
    </row>
    <row r="170" spans="1:11">
      <c r="A170" s="167"/>
      <c r="B170" s="84" t="str">
        <f>'Gene Table'!D174</f>
        <v>NM_002421</v>
      </c>
      <c r="C170" s="72" t="s">
        <v>1821</v>
      </c>
      <c r="D170" s="70">
        <f>Calculations!BN175</f>
        <v>6.4772222222222213</v>
      </c>
      <c r="E170" s="70">
        <f>Calculations!BO175</f>
        <v>10.836666666666666</v>
      </c>
      <c r="F170" s="71">
        <f t="shared" si="12"/>
        <v>1.1224366076599797E-2</v>
      </c>
      <c r="G170" s="71">
        <f t="shared" si="13"/>
        <v>5.4681230666345682E-4</v>
      </c>
      <c r="H170" s="70">
        <f t="shared" si="14"/>
        <v>20.526908300745301</v>
      </c>
      <c r="I170" s="86">
        <f>IF(OR(COUNT(Calculations!BP175:BY175)&lt;3,COUNT(Calculations!BZ175:CI175)&lt;3),"N/A", IF(ISERROR(TTEST(Calculations!BP175:BY175,Calculations!BZ175:CI175,2,2)),"N/A",TTEST(Calculations!BP175:BY175,Calculations!BZ175:CI175,2,2)))</f>
        <v>5.3836636970935515E-5</v>
      </c>
      <c r="J170" s="70">
        <f t="shared" si="15"/>
        <v>20.526908300745301</v>
      </c>
      <c r="K170" s="85" t="str">
        <f>IF(AND('Test Sample Data'!N170&gt;=35,'Control Sample Data'!N170&gt;=35),"Type 3",IF(AND('Test Sample Data'!N170&gt;=30,'Control Sample Data'!N170&gt;=30, OR(I170&gt;=0.05, I170="N/A")),"Type 2",IF(OR(AND('Test Sample Data'!N170&gt;=30,'Control Sample Data'!N170&lt;=30), AND('Test Sample Data'!N170&lt;=30,'Control Sample Data'!N170&gt;=30)),"Type 1","OKAY")))</f>
        <v>OKAY</v>
      </c>
    </row>
    <row r="171" spans="1:11">
      <c r="A171" s="167"/>
      <c r="B171" s="84" t="str">
        <f>'Gene Table'!D175</f>
        <v>NM_000244</v>
      </c>
      <c r="C171" s="72" t="s">
        <v>1822</v>
      </c>
      <c r="D171" s="70">
        <f>Calculations!BN176</f>
        <v>2.2138888888888872</v>
      </c>
      <c r="E171" s="70">
        <f>Calculations!BO176</f>
        <v>10.28</v>
      </c>
      <c r="F171" s="71">
        <f t="shared" si="12"/>
        <v>0.21555248668162841</v>
      </c>
      <c r="G171" s="71">
        <f t="shared" si="13"/>
        <v>8.042881028003648E-4</v>
      </c>
      <c r="H171" s="70">
        <f t="shared" si="14"/>
        <v>268.00407208700369</v>
      </c>
      <c r="I171" s="86">
        <f>IF(OR(COUNT(Calculations!BP176:BY176)&lt;3,COUNT(Calculations!BZ176:CI176)&lt;3),"N/A", IF(ISERROR(TTEST(Calculations!BP176:BY176,Calculations!BZ176:CI176,2,2)),"N/A",TTEST(Calculations!BP176:BY176,Calculations!BZ176:CI176,2,2)))</f>
        <v>3.0144476148402036E-5</v>
      </c>
      <c r="J171" s="70">
        <f t="shared" si="15"/>
        <v>268.00407208700369</v>
      </c>
      <c r="K171" s="85" t="str">
        <f>IF(AND('Test Sample Data'!N171&gt;=35,'Control Sample Data'!N171&gt;=35),"Type 3",IF(AND('Test Sample Data'!N171&gt;=30,'Control Sample Data'!N171&gt;=30, OR(I171&gt;=0.05, I171="N/A")),"Type 2",IF(OR(AND('Test Sample Data'!N171&gt;=30,'Control Sample Data'!N171&lt;=30), AND('Test Sample Data'!N171&lt;=30,'Control Sample Data'!N171&gt;=30)),"Type 1","OKAY")))</f>
        <v>OKAY</v>
      </c>
    </row>
    <row r="172" spans="1:11">
      <c r="A172" s="167"/>
      <c r="B172" s="84" t="str">
        <f>'Gene Table'!D176</f>
        <v>NM_006152</v>
      </c>
      <c r="C172" s="72" t="s">
        <v>1823</v>
      </c>
      <c r="D172" s="70">
        <f>Calculations!BN177</f>
        <v>4.8038888888888893</v>
      </c>
      <c r="E172" s="70">
        <f>Calculations!BO177</f>
        <v>3.9199999999999995</v>
      </c>
      <c r="F172" s="71">
        <f t="shared" si="12"/>
        <v>3.5800191405888318E-2</v>
      </c>
      <c r="G172" s="71">
        <f t="shared" si="13"/>
        <v>6.6063627535086308E-2</v>
      </c>
      <c r="H172" s="70">
        <f t="shared" si="14"/>
        <v>0.54190471734048939</v>
      </c>
      <c r="I172" s="86">
        <f>IF(OR(COUNT(Calculations!BP177:BY177)&lt;3,COUNT(Calculations!BZ177:CI177)&lt;3),"N/A", IF(ISERROR(TTEST(Calculations!BP177:BY177,Calculations!BZ177:CI177,2,2)),"N/A",TTEST(Calculations!BP177:BY177,Calculations!BZ177:CI177,2,2)))</f>
        <v>2.2806948917160608E-2</v>
      </c>
      <c r="J172" s="70">
        <f t="shared" si="15"/>
        <v>-1.8453428582569071</v>
      </c>
      <c r="K172" s="85" t="str">
        <f>IF(AND('Test Sample Data'!N172&gt;=35,'Control Sample Data'!N172&gt;=35),"Type 3",IF(AND('Test Sample Data'!N172&gt;=30,'Control Sample Data'!N172&gt;=30, OR(I172&gt;=0.05, I172="N/A")),"Type 2",IF(OR(AND('Test Sample Data'!N172&gt;=30,'Control Sample Data'!N172&lt;=30), AND('Test Sample Data'!N172&lt;=30,'Control Sample Data'!N172&gt;=30)),"Type 1","OKAY")))</f>
        <v>OKAY</v>
      </c>
    </row>
    <row r="173" spans="1:11">
      <c r="A173" s="167"/>
      <c r="B173" s="84" t="str">
        <f>'Gene Table'!D177</f>
        <v>NM_002312</v>
      </c>
      <c r="C173" s="72" t="s">
        <v>1824</v>
      </c>
      <c r="D173" s="70">
        <f>Calculations!BN178</f>
        <v>5.0738888888888889</v>
      </c>
      <c r="E173" s="70">
        <f>Calculations!BO178</f>
        <v>5.3299999999999992</v>
      </c>
      <c r="F173" s="71">
        <f t="shared" si="12"/>
        <v>2.968979847680139E-2</v>
      </c>
      <c r="G173" s="71">
        <f t="shared" si="13"/>
        <v>2.486051511734122E-2</v>
      </c>
      <c r="H173" s="70">
        <f t="shared" si="14"/>
        <v>1.1942551607103085</v>
      </c>
      <c r="I173" s="86">
        <f>IF(OR(COUNT(Calculations!BP178:BY178)&lt;3,COUNT(Calculations!BZ178:CI178)&lt;3),"N/A", IF(ISERROR(TTEST(Calculations!BP178:BY178,Calculations!BZ178:CI178,2,2)),"N/A",TTEST(Calculations!BP178:BY178,Calculations!BZ178:CI178,2,2)))</f>
        <v>0.29058811186579603</v>
      </c>
      <c r="J173" s="70">
        <f t="shared" si="15"/>
        <v>1.1942551607103085</v>
      </c>
      <c r="K173" s="85" t="str">
        <f>IF(AND('Test Sample Data'!N173&gt;=35,'Control Sample Data'!N173&gt;=35),"Type 3",IF(AND('Test Sample Data'!N173&gt;=30,'Control Sample Data'!N173&gt;=30, OR(I173&gt;=0.05, I173="N/A")),"Type 2",IF(OR(AND('Test Sample Data'!N173&gt;=30,'Control Sample Data'!N173&lt;=30), AND('Test Sample Data'!N173&lt;=30,'Control Sample Data'!N173&gt;=30)),"Type 1","OKAY")))</f>
        <v>Type 1</v>
      </c>
    </row>
    <row r="174" spans="1:11">
      <c r="A174" s="167"/>
      <c r="B174" s="84" t="str">
        <f>'Gene Table'!D178</f>
        <v>NM_005544</v>
      </c>
      <c r="C174" s="72" t="s">
        <v>1825</v>
      </c>
      <c r="D174" s="70">
        <f>Calculations!BN179</f>
        <v>0.91722222222222294</v>
      </c>
      <c r="E174" s="70">
        <f>Calculations!BO179</f>
        <v>7.2299999999999995</v>
      </c>
      <c r="F174" s="71">
        <f t="shared" si="12"/>
        <v>0.52952759649080172</v>
      </c>
      <c r="G174" s="71">
        <f t="shared" si="13"/>
        <v>6.6612100919371644E-3</v>
      </c>
      <c r="H174" s="70">
        <f t="shared" si="14"/>
        <v>79.494204383637509</v>
      </c>
      <c r="I174" s="86">
        <f>IF(OR(COUNT(Calculations!BP179:BY179)&lt;3,COUNT(Calculations!BZ179:CI179)&lt;3),"N/A", IF(ISERROR(TTEST(Calculations!BP179:BY179,Calculations!BZ179:CI179,2,2)),"N/A",TTEST(Calculations!BP179:BY179,Calculations!BZ179:CI179,2,2)))</f>
        <v>4.224885764871776E-4</v>
      </c>
      <c r="J174" s="70">
        <f t="shared" si="15"/>
        <v>79.494204383637509</v>
      </c>
      <c r="K174" s="85" t="str">
        <f>IF(AND('Test Sample Data'!N174&gt;=35,'Control Sample Data'!N174&gt;=35),"Type 3",IF(AND('Test Sample Data'!N174&gt;=30,'Control Sample Data'!N174&gt;=30, OR(I174&gt;=0.05, I174="N/A")),"Type 2",IF(OR(AND('Test Sample Data'!N174&gt;=30,'Control Sample Data'!N174&lt;=30), AND('Test Sample Data'!N174&lt;=30,'Control Sample Data'!N174&gt;=30)),"Type 1","OKAY")))</f>
        <v>OKAY</v>
      </c>
    </row>
    <row r="175" spans="1:11">
      <c r="A175" s="167"/>
      <c r="B175" s="84" t="str">
        <f>'Gene Table'!D179</f>
        <v>NM_001562</v>
      </c>
      <c r="C175" s="72" t="s">
        <v>1826</v>
      </c>
      <c r="D175" s="70">
        <f>Calculations!BN180</f>
        <v>6.570555555555555</v>
      </c>
      <c r="E175" s="70">
        <f>Calculations!BO180</f>
        <v>1.6833333333333336</v>
      </c>
      <c r="F175" s="71">
        <f t="shared" si="12"/>
        <v>1.0521210012936117E-2</v>
      </c>
      <c r="G175" s="71">
        <f t="shared" si="13"/>
        <v>0.31136240558970568</v>
      </c>
      <c r="H175" s="70">
        <f t="shared" si="14"/>
        <v>3.3790881057105926E-2</v>
      </c>
      <c r="I175" s="86">
        <f>IF(OR(COUNT(Calculations!BP180:BY180)&lt;3,COUNT(Calculations!BZ180:CI180)&lt;3),"N/A", IF(ISERROR(TTEST(Calculations!BP180:BY180,Calculations!BZ180:CI180,2,2)),"N/A",TTEST(Calculations!BP180:BY180,Calculations!BZ180:CI180,2,2)))</f>
        <v>2.2660116438530696E-4</v>
      </c>
      <c r="J175" s="70">
        <f t="shared" si="15"/>
        <v>-29.593782959077618</v>
      </c>
      <c r="K175" s="85" t="str">
        <f>IF(AND('Test Sample Data'!N175&gt;=35,'Control Sample Data'!N175&gt;=35),"Type 3",IF(AND('Test Sample Data'!N175&gt;=30,'Control Sample Data'!N175&gt;=30, OR(I175&gt;=0.05, I175="N/A")),"Type 2",IF(OR(AND('Test Sample Data'!N175&gt;=30,'Control Sample Data'!N175&lt;=30), AND('Test Sample Data'!N175&lt;=30,'Control Sample Data'!N175&gt;=30)),"Type 1","OKAY")))</f>
        <v>Type 1</v>
      </c>
    </row>
    <row r="176" spans="1:11">
      <c r="A176" s="167"/>
      <c r="B176" s="84" t="str">
        <f>'Gene Table'!D180</f>
        <v>NM_002187</v>
      </c>
      <c r="C176" s="72" t="s">
        <v>1827</v>
      </c>
      <c r="D176" s="70">
        <f>Calculations!BN181</f>
        <v>5.447222222222222</v>
      </c>
      <c r="E176" s="70">
        <f>Calculations!BO181</f>
        <v>8.1766666666666676</v>
      </c>
      <c r="F176" s="71">
        <f t="shared" si="12"/>
        <v>2.2920427735169724E-2</v>
      </c>
      <c r="G176" s="71">
        <f t="shared" si="13"/>
        <v>3.4560344967954912E-3</v>
      </c>
      <c r="H176" s="70">
        <f t="shared" si="14"/>
        <v>6.632002011676108</v>
      </c>
      <c r="I176" s="86">
        <f>IF(OR(COUNT(Calculations!BP181:BY181)&lt;3,COUNT(Calculations!BZ181:CI181)&lt;3),"N/A", IF(ISERROR(TTEST(Calculations!BP181:BY181,Calculations!BZ181:CI181,2,2)),"N/A",TTEST(Calculations!BP181:BY181,Calculations!BZ181:CI181,2,2)))</f>
        <v>2.4713876538283141E-5</v>
      </c>
      <c r="J176" s="70">
        <f t="shared" si="15"/>
        <v>6.632002011676108</v>
      </c>
      <c r="K176" s="85" t="str">
        <f>IF(AND('Test Sample Data'!N176&gt;=35,'Control Sample Data'!N176&gt;=35),"Type 3",IF(AND('Test Sample Data'!N176&gt;=30,'Control Sample Data'!N176&gt;=30, OR(I176&gt;=0.05, I176="N/A")),"Type 2",IF(OR(AND('Test Sample Data'!N176&gt;=30,'Control Sample Data'!N176&lt;=30), AND('Test Sample Data'!N176&lt;=30,'Control Sample Data'!N176&gt;=30)),"Type 1","OKAY")))</f>
        <v>OKAY</v>
      </c>
    </row>
    <row r="177" spans="1:11">
      <c r="A177" s="167"/>
      <c r="B177" s="84" t="str">
        <f>'Gene Table'!D181</f>
        <v>NM_000882</v>
      </c>
      <c r="C177" s="72" t="s">
        <v>1828</v>
      </c>
      <c r="D177" s="70">
        <f>Calculations!BN182</f>
        <v>1.0872222222222223</v>
      </c>
      <c r="E177" s="70">
        <f>Calculations!BO182</f>
        <v>4.793333333333333</v>
      </c>
      <c r="F177" s="71">
        <f t="shared" si="12"/>
        <v>0.47066672861657416</v>
      </c>
      <c r="G177" s="71">
        <f t="shared" si="13"/>
        <v>3.6063085992611148E-2</v>
      </c>
      <c r="H177" s="70">
        <f t="shared" si="14"/>
        <v>13.051205010935769</v>
      </c>
      <c r="I177" s="86">
        <f>IF(OR(COUNT(Calculations!BP182:BY182)&lt;3,COUNT(Calculations!BZ182:CI182)&lt;3),"N/A", IF(ISERROR(TTEST(Calculations!BP182:BY182,Calculations!BZ182:CI182,2,2)),"N/A",TTEST(Calculations!BP182:BY182,Calculations!BZ182:CI182,2,2)))</f>
        <v>2.5716483569203696E-6</v>
      </c>
      <c r="J177" s="70">
        <f t="shared" si="15"/>
        <v>13.051205010935769</v>
      </c>
      <c r="K177" s="85" t="str">
        <f>IF(AND('Test Sample Data'!N177&gt;=35,'Control Sample Data'!N177&gt;=35),"Type 3",IF(AND('Test Sample Data'!N177&gt;=30,'Control Sample Data'!N177&gt;=30, OR(I177&gt;=0.05, I177="N/A")),"Type 2",IF(OR(AND('Test Sample Data'!N177&gt;=30,'Control Sample Data'!N177&lt;=30), AND('Test Sample Data'!N177&lt;=30,'Control Sample Data'!N177&gt;=30)),"Type 1","OKAY")))</f>
        <v>OKAY</v>
      </c>
    </row>
    <row r="178" spans="1:11">
      <c r="A178" s="167"/>
      <c r="B178" s="84" t="str">
        <f>'Gene Table'!D182</f>
        <v>NM_000575</v>
      </c>
      <c r="C178" s="72" t="s">
        <v>1829</v>
      </c>
      <c r="D178" s="70">
        <f>Calculations!BN183</f>
        <v>-6.7627777777777789</v>
      </c>
      <c r="E178" s="70">
        <f>Calculations!BO183</f>
        <v>2.3933333333333331</v>
      </c>
      <c r="F178" s="71">
        <f t="shared" si="12"/>
        <v>108.59228336671069</v>
      </c>
      <c r="G178" s="71">
        <f t="shared" si="13"/>
        <v>0.1903421090165342</v>
      </c>
      <c r="H178" s="70">
        <f t="shared" si="14"/>
        <v>570.51108621097467</v>
      </c>
      <c r="I178" s="86">
        <f>IF(OR(COUNT(Calculations!BP183:BY183)&lt;3,COUNT(Calculations!BZ183:CI183)&lt;3),"N/A", IF(ISERROR(TTEST(Calculations!BP183:BY183,Calculations!BZ183:CI183,2,2)),"N/A",TTEST(Calculations!BP183:BY183,Calculations!BZ183:CI183,2,2)))</f>
        <v>2.8613522221745504E-7</v>
      </c>
      <c r="J178" s="70">
        <f t="shared" si="15"/>
        <v>570.51108621097467</v>
      </c>
      <c r="K178" s="85" t="str">
        <f>IF(AND('Test Sample Data'!N178&gt;=35,'Control Sample Data'!N178&gt;=35),"Type 3",IF(AND('Test Sample Data'!N178&gt;=30,'Control Sample Data'!N178&gt;=30, OR(I178&gt;=0.05, I178="N/A")),"Type 2",IF(OR(AND('Test Sample Data'!N178&gt;=30,'Control Sample Data'!N178&lt;=30), AND('Test Sample Data'!N178&lt;=30,'Control Sample Data'!N178&gt;=30)),"Type 1","OKAY")))</f>
        <v>Type 1</v>
      </c>
    </row>
    <row r="179" spans="1:11" ht="12.75" customHeight="1">
      <c r="A179" s="167"/>
      <c r="B179" s="84" t="str">
        <f>'Gene Table'!D183</f>
        <v>HGDC</v>
      </c>
      <c r="C179" s="72" t="s">
        <v>1830</v>
      </c>
      <c r="D179" s="70">
        <f>Calculations!BN184</f>
        <v>1.4472222222222229</v>
      </c>
      <c r="E179" s="70">
        <f>Calculations!BO184</f>
        <v>-4.3666666666666671</v>
      </c>
      <c r="F179" s="71">
        <f t="shared" si="12"/>
        <v>0.36672684376271542</v>
      </c>
      <c r="G179" s="71">
        <f t="shared" si="13"/>
        <v>20.629924935033273</v>
      </c>
      <c r="H179" s="70">
        <f t="shared" si="14"/>
        <v>1.7776450710198569E-2</v>
      </c>
      <c r="I179" s="86">
        <f>IF(OR(COUNT(Calculations!BP184:BY184)&lt;3,COUNT(Calculations!BZ184:CI184)&lt;3),"N/A", IF(ISERROR(TTEST(Calculations!BP184:BY184,Calculations!BZ184:CI184,2,2)),"N/A",TTEST(Calculations!BP184:BY184,Calculations!BZ184:CI184,2,2)))</f>
        <v>7.1714562402764106E-4</v>
      </c>
      <c r="J179" s="70">
        <f t="shared" si="15"/>
        <v>-56.254199238225191</v>
      </c>
      <c r="K179" s="85" t="str">
        <f>IF(AND('Test Sample Data'!N179&gt;=35,'Control Sample Data'!N179&gt;=35),"Type 3",IF(AND('Test Sample Data'!N179&gt;=30,'Control Sample Data'!N179&gt;=30, OR(I179&gt;=0.05, I179="N/A")),"Type 2",IF(OR(AND('Test Sample Data'!N179&gt;=30,'Control Sample Data'!N179&lt;=30), AND('Test Sample Data'!N179&lt;=30,'Control Sample Data'!N179&gt;=30)),"Type 1","OKAY")))</f>
        <v>Type 1</v>
      </c>
    </row>
    <row r="180" spans="1:11">
      <c r="A180" s="167"/>
      <c r="B180" s="84" t="str">
        <f>'Gene Table'!D184</f>
        <v>HGDC</v>
      </c>
      <c r="C180" s="72" t="s">
        <v>1831</v>
      </c>
      <c r="D180" s="70">
        <f>Calculations!BN185</f>
        <v>-2.9727777777777789</v>
      </c>
      <c r="E180" s="70">
        <f>Calculations!BO185</f>
        <v>3.8733333333333335</v>
      </c>
      <c r="F180" s="71">
        <f t="shared" si="12"/>
        <v>7.8504631895980612</v>
      </c>
      <c r="G180" s="71">
        <f t="shared" si="13"/>
        <v>6.8235516535664953E-2</v>
      </c>
      <c r="H180" s="70">
        <f t="shared" si="14"/>
        <v>115.04951655923679</v>
      </c>
      <c r="I180" s="86">
        <f>IF(OR(COUNT(Calculations!BP185:BY185)&lt;3,COUNT(Calculations!BZ185:CI185)&lt;3),"N/A", IF(ISERROR(TTEST(Calculations!BP185:BY185,Calculations!BZ185:CI185,2,2)),"N/A",TTEST(Calculations!BP185:BY185,Calculations!BZ185:CI185,2,2)))</f>
        <v>2.6706575288877705E-10</v>
      </c>
      <c r="J180" s="70">
        <f t="shared" si="15"/>
        <v>115.04951655923679</v>
      </c>
      <c r="K180" s="85" t="str">
        <f>IF(AND('Test Sample Data'!N180&gt;=35,'Control Sample Data'!N180&gt;=35),"Type 3",IF(AND('Test Sample Data'!N180&gt;=30,'Control Sample Data'!N180&gt;=30, OR(I180&gt;=0.05, I180="N/A")),"Type 2",IF(OR(AND('Test Sample Data'!N180&gt;=30,'Control Sample Data'!N180&lt;=30), AND('Test Sample Data'!N180&lt;=30,'Control Sample Data'!N180&gt;=30)),"Type 1","OKAY")))</f>
        <v>Type 1</v>
      </c>
    </row>
    <row r="181" spans="1:11">
      <c r="A181" s="167"/>
      <c r="B181" s="84" t="str">
        <f>'Gene Table'!D185</f>
        <v>NM_002046</v>
      </c>
      <c r="C181" s="72" t="s">
        <v>1832</v>
      </c>
      <c r="D181" s="70">
        <f>Calculations!BN186</f>
        <v>-5.5461111111111121</v>
      </c>
      <c r="E181" s="70">
        <f>Calculations!BO186</f>
        <v>-1.0766666666666669</v>
      </c>
      <c r="F181" s="71">
        <f t="shared" si="12"/>
        <v>46.724622762433242</v>
      </c>
      <c r="G181" s="71">
        <f t="shared" si="13"/>
        <v>2.1091572590320262</v>
      </c>
      <c r="H181" s="70">
        <f t="shared" si="14"/>
        <v>22.153219046301448</v>
      </c>
      <c r="I181" s="86">
        <f>IF(OR(COUNT(Calculations!BP186:BY186)&lt;3,COUNT(Calculations!BZ186:CI186)&lt;3),"N/A", IF(ISERROR(TTEST(Calculations!BP186:BY186,Calculations!BZ186:CI186,2,2)),"N/A",TTEST(Calculations!BP186:BY186,Calculations!BZ186:CI186,2,2)))</f>
        <v>9.6234094614536958E-8</v>
      </c>
      <c r="J181" s="70">
        <f t="shared" si="15"/>
        <v>22.153219046301448</v>
      </c>
      <c r="K181" s="85" t="str">
        <f>IF(AND('Test Sample Data'!N181&gt;=35,'Control Sample Data'!N181&gt;=35),"Type 3",IF(AND('Test Sample Data'!N181&gt;=30,'Control Sample Data'!N181&gt;=30, OR(I181&gt;=0.05, I181="N/A")),"Type 2",IF(OR(AND('Test Sample Data'!N181&gt;=30,'Control Sample Data'!N181&lt;=30), AND('Test Sample Data'!N181&lt;=30,'Control Sample Data'!N181&gt;=30)),"Type 1","OKAY")))</f>
        <v>OKAY</v>
      </c>
    </row>
    <row r="182" spans="1:11">
      <c r="A182" s="167"/>
      <c r="B182" s="84" t="str">
        <f>'Gene Table'!D186</f>
        <v>NM_001101</v>
      </c>
      <c r="C182" s="72" t="s">
        <v>1833</v>
      </c>
      <c r="D182" s="70">
        <f>Calculations!BN187</f>
        <v>-5.1694444444444443</v>
      </c>
      <c r="E182" s="70">
        <f>Calculations!BO187</f>
        <v>-3.0566666666666671</v>
      </c>
      <c r="F182" s="71">
        <f t="shared" si="12"/>
        <v>35.988010514725865</v>
      </c>
      <c r="G182" s="71">
        <f t="shared" si="13"/>
        <v>8.3204794711078254</v>
      </c>
      <c r="H182" s="70">
        <f t="shared" si="14"/>
        <v>4.3252327753095532</v>
      </c>
      <c r="I182" s="86">
        <f>IF(OR(COUNT(Calculations!BP187:BY187)&lt;3,COUNT(Calculations!BZ187:CI187)&lt;3),"N/A", IF(ISERROR(TTEST(Calculations!BP187:BY187,Calculations!BZ187:CI187,2,2)),"N/A",TTEST(Calculations!BP187:BY187,Calculations!BZ187:CI187,2,2)))</f>
        <v>1.3218390773825587E-5</v>
      </c>
      <c r="J182" s="70">
        <f t="shared" si="15"/>
        <v>4.3252327753095532</v>
      </c>
      <c r="K182" s="85" t="str">
        <f>IF(AND('Test Sample Data'!N182&gt;=35,'Control Sample Data'!N182&gt;=35),"Type 3",IF(AND('Test Sample Data'!N182&gt;=30,'Control Sample Data'!N182&gt;=30, OR(I182&gt;=0.05, I182="N/A")),"Type 2",IF(OR(AND('Test Sample Data'!N182&gt;=30,'Control Sample Data'!N182&lt;=30), AND('Test Sample Data'!N182&lt;=30,'Control Sample Data'!N182&gt;=30)),"Type 1","OKAY")))</f>
        <v>OKAY</v>
      </c>
    </row>
    <row r="183" spans="1:11">
      <c r="A183" s="167"/>
      <c r="B183" s="84" t="str">
        <f>'Gene Table'!D187</f>
        <v>NM_004048</v>
      </c>
      <c r="C183" s="72" t="s">
        <v>1834</v>
      </c>
      <c r="D183" s="70">
        <f>Calculations!BN188</f>
        <v>11.417222222222222</v>
      </c>
      <c r="E183" s="70">
        <f>Calculations!BO188</f>
        <v>-3.8166666666666678</v>
      </c>
      <c r="F183" s="71">
        <f t="shared" si="12"/>
        <v>3.6565679131255889E-4</v>
      </c>
      <c r="G183" s="71">
        <f t="shared" si="13"/>
        <v>14.090653977538384</v>
      </c>
      <c r="H183" s="70">
        <f t="shared" si="14"/>
        <v>2.5950306628453491E-5</v>
      </c>
      <c r="I183" s="86">
        <f>IF(OR(COUNT(Calculations!BP188:BY188)&lt;3,COUNT(Calculations!BZ188:CI188)&lt;3),"N/A", IF(ISERROR(TTEST(Calculations!BP188:BY188,Calculations!BZ188:CI188,2,2)),"N/A",TTEST(Calculations!BP188:BY188,Calculations!BZ188:CI188,2,2)))</f>
        <v>5.243443247388847E-4</v>
      </c>
      <c r="J183" s="70">
        <f t="shared" si="15"/>
        <v>-38535.190135423654</v>
      </c>
      <c r="K183" s="85" t="str">
        <f>IF(AND('Test Sample Data'!N183&gt;=35,'Control Sample Data'!N183&gt;=35),"Type 3",IF(AND('Test Sample Data'!N183&gt;=30,'Control Sample Data'!N183&gt;=30, OR(I183&gt;=0.05, I183="N/A")),"Type 2",IF(OR(AND('Test Sample Data'!N183&gt;=30,'Control Sample Data'!N183&lt;=30), AND('Test Sample Data'!N183&lt;=30,'Control Sample Data'!N183&gt;=30)),"Type 1","OKAY")))</f>
        <v>OKAY</v>
      </c>
    </row>
    <row r="184" spans="1:11">
      <c r="A184" s="167"/>
      <c r="B184" s="84" t="str">
        <f>'Gene Table'!D188</f>
        <v>NM_012423</v>
      </c>
      <c r="C184" s="72" t="s">
        <v>1835</v>
      </c>
      <c r="D184" s="70">
        <f>Calculations!BN189</f>
        <v>-0.24611111111111109</v>
      </c>
      <c r="E184" s="70">
        <f>Calculations!BO189</f>
        <v>9.836666666666666</v>
      </c>
      <c r="F184" s="71">
        <f t="shared" si="12"/>
        <v>1.1860058377383587</v>
      </c>
      <c r="G184" s="71">
        <f t="shared" si="13"/>
        <v>1.0936246133269139E-3</v>
      </c>
      <c r="H184" s="70">
        <f t="shared" si="14"/>
        <v>1084.4725176131617</v>
      </c>
      <c r="I184" s="86">
        <f>IF(OR(COUNT(Calculations!BP189:BY189)&lt;3,COUNT(Calculations!BZ189:CI189)&lt;3),"N/A", IF(ISERROR(TTEST(Calculations!BP189:BY189,Calculations!BZ189:CI189,2,2)),"N/A",TTEST(Calculations!BP189:BY189,Calculations!BZ189:CI189,2,2)))</f>
        <v>3.3741381902031543E-7</v>
      </c>
      <c r="J184" s="70">
        <f t="shared" si="15"/>
        <v>1084.4725176131617</v>
      </c>
      <c r="K184" s="85" t="str">
        <f>IF(AND('Test Sample Data'!N184&gt;=35,'Control Sample Data'!N184&gt;=35),"Type 3",IF(AND('Test Sample Data'!N184&gt;=30,'Control Sample Data'!N184&gt;=30, OR(I184&gt;=0.05, I184="N/A")),"Type 2",IF(OR(AND('Test Sample Data'!N184&gt;=30,'Control Sample Data'!N184&lt;=30), AND('Test Sample Data'!N184&lt;=30,'Control Sample Data'!N184&gt;=30)),"Type 1","OKAY")))</f>
        <v>OKAY</v>
      </c>
    </row>
    <row r="185" spans="1:11">
      <c r="A185" s="167"/>
      <c r="B185" s="84" t="str">
        <f>'Gene Table'!D189</f>
        <v>NM_000194</v>
      </c>
      <c r="C185" s="72" t="s">
        <v>1836</v>
      </c>
      <c r="D185" s="70">
        <f>Calculations!BN190</f>
        <v>-0.24944444444444613</v>
      </c>
      <c r="E185" s="70">
        <f>Calculations!BO190</f>
        <v>-0.95000000000000162</v>
      </c>
      <c r="F185" s="71">
        <f t="shared" si="12"/>
        <v>1.1887492611868107</v>
      </c>
      <c r="G185" s="71">
        <f t="shared" si="13"/>
        <v>1.9318726578496932</v>
      </c>
      <c r="H185" s="70">
        <f t="shared" si="14"/>
        <v>0.61533520667452801</v>
      </c>
      <c r="I185" s="86">
        <f>IF(OR(COUNT(Calculations!BP190:BY190)&lt;3,COUNT(Calculations!BZ190:CI190)&lt;3),"N/A", IF(ISERROR(TTEST(Calculations!BP190:BY190,Calculations!BZ190:CI190,2,2)),"N/A",TTEST(Calculations!BP190:BY190,Calculations!BZ190:CI190,2,2)))</f>
        <v>1.7563702361165244E-2</v>
      </c>
      <c r="J185" s="70">
        <f t="shared" si="15"/>
        <v>-1.6251304803512314</v>
      </c>
      <c r="K185" s="85" t="str">
        <f>IF(AND('Test Sample Data'!N185&gt;=35,'Control Sample Data'!N185&gt;=35),"Type 3",IF(AND('Test Sample Data'!N185&gt;=30,'Control Sample Data'!N185&gt;=30, OR(I185&gt;=0.05, I185="N/A")),"Type 2",IF(OR(AND('Test Sample Data'!N185&gt;=30,'Control Sample Data'!N185&lt;=30), AND('Test Sample Data'!N185&lt;=30,'Control Sample Data'!N185&gt;=30)),"Type 1","OKAY")))</f>
        <v>OKAY</v>
      </c>
    </row>
    <row r="186" spans="1:11">
      <c r="A186" s="168"/>
      <c r="B186" s="84" t="str">
        <f>'Gene Table'!D190</f>
        <v>NR_003286</v>
      </c>
      <c r="C186" s="72" t="s">
        <v>1837</v>
      </c>
      <c r="D186" s="70">
        <f>Calculations!BN191</f>
        <v>-0.20611111111111194</v>
      </c>
      <c r="E186" s="70">
        <f>Calculations!BO191</f>
        <v>-0.93666666666666742</v>
      </c>
      <c r="F186" s="71">
        <f t="shared" si="12"/>
        <v>1.1535744457360677</v>
      </c>
      <c r="G186" s="71">
        <f t="shared" si="13"/>
        <v>1.9141006141478034</v>
      </c>
      <c r="H186" s="70">
        <f t="shared" si="14"/>
        <v>0.60267179123687942</v>
      </c>
      <c r="I186" s="86">
        <f>IF(OR(COUNT(Calculations!BP191:BY191)&lt;3,COUNT(Calculations!BZ191:CI191)&lt;3),"N/A", IF(ISERROR(TTEST(Calculations!BP191:BY191,Calculations!BZ191:CI191,2,2)),"N/A",TTEST(Calculations!BP191:BY191,Calculations!BZ191:CI191,2,2)))</f>
        <v>2.3304782690555519E-2</v>
      </c>
      <c r="J186" s="70">
        <f t="shared" si="15"/>
        <v>-1.6592779262949628</v>
      </c>
      <c r="K186" s="85" t="str">
        <f>IF(AND('Test Sample Data'!N186&gt;=35,'Control Sample Data'!N186&gt;=35),"Type 3",IF(AND('Test Sample Data'!N186&gt;=30,'Control Sample Data'!N186&gt;=30, OR(I186&gt;=0.05, I186="N/A")),"Type 2",IF(OR(AND('Test Sample Data'!N186&gt;=30,'Control Sample Data'!N186&lt;=30), AND('Test Sample Data'!N186&lt;=30,'Control Sample Data'!N186&gt;=30)),"Type 1","OKAY")))</f>
        <v>OKAY</v>
      </c>
    </row>
  </sheetData>
  <mergeCells count="8">
    <mergeCell ref="A1:A2"/>
    <mergeCell ref="A3:A94"/>
    <mergeCell ref="A95:A186"/>
    <mergeCell ref="K1:K2"/>
    <mergeCell ref="F1:G1"/>
    <mergeCell ref="D1:E1"/>
    <mergeCell ref="C1:C2"/>
    <mergeCell ref="B1:B2"/>
  </mergeCells>
  <phoneticPr fontId="5" type="noConversion"/>
  <conditionalFormatting sqref="I3:I440">
    <cfRule type="cellIs" dxfId="9" priority="1" stopIfTrue="1" operator="lessThanOrEqual">
      <formula>0.05</formula>
    </cfRule>
  </conditionalFormatting>
  <conditionalFormatting sqref="J3:J440">
    <cfRule type="cellIs" dxfId="8" priority="2" stopIfTrue="1" operator="greaterThan">
      <formula>2</formula>
    </cfRule>
    <cfRule type="cellIs" dxfId="7" priority="3" stopIfTrue="1" operator="lessThan">
      <formula>-2</formula>
    </cfRule>
  </conditionalFormatting>
  <conditionalFormatting sqref="H3:H440">
    <cfRule type="cellIs" dxfId="6" priority="4" stopIfTrue="1" operator="greaterThan">
      <formula>2</formula>
    </cfRule>
    <cfRule type="cellIs" dxfId="5" priority="5" stopIfTrue="1" operator="lessThan">
      <formula>0.33</formula>
    </cfRule>
  </conditionalFormatting>
  <pageMargins left="0.75" right="0.75" top="1" bottom="1" header="0.5" footer="0.5"/>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dimension ref="A1:H25"/>
  <sheetViews>
    <sheetView zoomScale="218" workbookViewId="0">
      <selection activeCell="B1" sqref="B1"/>
    </sheetView>
  </sheetViews>
  <sheetFormatPr defaultRowHeight="11.25"/>
  <cols>
    <col min="1" max="15" width="8.7109375" style="66" customWidth="1"/>
    <col min="16" max="16384" width="9.140625" style="66"/>
  </cols>
  <sheetData>
    <row r="1" spans="1:8" ht="15" customHeight="1">
      <c r="A1" s="67" t="s">
        <v>1886</v>
      </c>
      <c r="B1" s="69" t="s">
        <v>1847</v>
      </c>
      <c r="C1" s="69" t="s">
        <v>1848</v>
      </c>
      <c r="D1" s="69" t="s">
        <v>1849</v>
      </c>
      <c r="E1" s="69" t="s">
        <v>1850</v>
      </c>
      <c r="F1" s="69" t="s">
        <v>1851</v>
      </c>
      <c r="G1" s="69" t="s">
        <v>1852</v>
      </c>
      <c r="H1" s="69" t="s">
        <v>1853</v>
      </c>
    </row>
    <row r="2" spans="1:8" ht="15" customHeight="1">
      <c r="A2" s="68">
        <v>1</v>
      </c>
      <c r="B2" s="109">
        <f>Results!H3</f>
        <v>1.1769067372187665</v>
      </c>
      <c r="C2" s="109">
        <f>Results!H15</f>
        <v>14.77411697167031</v>
      </c>
      <c r="D2" s="109">
        <f>Results!H27</f>
        <v>0.75349334073728547</v>
      </c>
      <c r="E2" s="109">
        <f>Results!H39</f>
        <v>2.0302630571719504</v>
      </c>
      <c r="F2" s="109">
        <f>Results!H51</f>
        <v>2.3866714860634444</v>
      </c>
      <c r="G2" s="109">
        <f>Results!H63</f>
        <v>6.9563635563183617</v>
      </c>
      <c r="H2" s="109">
        <f>Results!H75</f>
        <v>2.1460246785160515</v>
      </c>
    </row>
    <row r="3" spans="1:8" ht="15" customHeight="1">
      <c r="A3" s="68">
        <v>2</v>
      </c>
      <c r="B3" s="109">
        <f>Results!H4</f>
        <v>1.6151483336000823</v>
      </c>
      <c r="C3" s="109">
        <f>Results!H16</f>
        <v>7.772255529228838</v>
      </c>
      <c r="D3" s="109">
        <f>Results!H28</f>
        <v>0.40565729369808429</v>
      </c>
      <c r="E3" s="109">
        <f>Results!H40</f>
        <v>3.3519485386717935</v>
      </c>
      <c r="F3" s="109">
        <f>Results!H52</f>
        <v>4.526303528754001</v>
      </c>
      <c r="G3" s="109">
        <f>Results!H64</f>
        <v>8.9279771410417723</v>
      </c>
      <c r="H3" s="109">
        <f>Results!H76</f>
        <v>2.4424572876104715</v>
      </c>
    </row>
    <row r="4" spans="1:8" ht="15" customHeight="1">
      <c r="A4" s="68">
        <v>3</v>
      </c>
      <c r="B4" s="109">
        <f>Results!H5</f>
        <v>5.1396377042193082</v>
      </c>
      <c r="C4" s="109">
        <f>Results!H17</f>
        <v>2.025577568432289</v>
      </c>
      <c r="D4" s="109">
        <f>Results!H29</f>
        <v>10.617213938708533</v>
      </c>
      <c r="E4" s="109">
        <f>Results!H41</f>
        <v>2.459445921535846</v>
      </c>
      <c r="F4" s="109">
        <f>Results!H53</f>
        <v>0.81695772662054988</v>
      </c>
      <c r="G4" s="109">
        <f>Results!H65</f>
        <v>1.4828095719850196</v>
      </c>
      <c r="H4" s="109">
        <f>Results!H77</f>
        <v>1.6002899594452751</v>
      </c>
    </row>
    <row r="5" spans="1:8" ht="15" customHeight="1">
      <c r="A5" s="68">
        <v>4</v>
      </c>
      <c r="B5" s="109">
        <f>Results!H6</f>
        <v>3.3364949802790518</v>
      </c>
      <c r="C5" s="109">
        <f>Results!H18</f>
        <v>1.0388591032976635</v>
      </c>
      <c r="D5" s="109">
        <f>Results!H30</f>
        <v>2.0396665746032867</v>
      </c>
      <c r="E5" s="109">
        <f>Results!H42</f>
        <v>0.88576751910236007</v>
      </c>
      <c r="F5" s="109">
        <f>Results!H54</f>
        <v>0.76577899854719123</v>
      </c>
      <c r="G5" s="109">
        <f>Results!H66</f>
        <v>2.0115858821357078</v>
      </c>
      <c r="H5" s="109">
        <f>Results!H78</f>
        <v>0.75001949464290774</v>
      </c>
    </row>
    <row r="6" spans="1:8" ht="15" customHeight="1">
      <c r="A6" s="68">
        <v>5</v>
      </c>
      <c r="B6" s="109">
        <f>Results!H7</f>
        <v>1.2938466778861022</v>
      </c>
      <c r="C6" s="109">
        <f>Results!H19</f>
        <v>0.88168384659936339</v>
      </c>
      <c r="D6" s="109">
        <f>Results!H31</f>
        <v>0.89605964191195331</v>
      </c>
      <c r="E6" s="109">
        <f>Results!H43</f>
        <v>0.60499704460964621</v>
      </c>
      <c r="F6" s="109">
        <f>Results!H55</f>
        <v>2.6420662938553541</v>
      </c>
      <c r="G6" s="109">
        <f>Results!H67</f>
        <v>0.76932583753239192</v>
      </c>
      <c r="H6" s="109">
        <f>Results!H79</f>
        <v>9.0317152384490331</v>
      </c>
    </row>
    <row r="7" spans="1:8" ht="15" customHeight="1">
      <c r="A7" s="68">
        <v>6</v>
      </c>
      <c r="B7" s="109">
        <f>Results!H8</f>
        <v>0.87964907592243469</v>
      </c>
      <c r="C7" s="109">
        <f>Results!H20</f>
        <v>2.1559643660857075</v>
      </c>
      <c r="D7" s="109">
        <f>Results!H32</f>
        <v>0.96259444310175213</v>
      </c>
      <c r="E7" s="109">
        <f>Results!H44</f>
        <v>1.6452802339645631</v>
      </c>
      <c r="F7" s="109">
        <f>Results!H56</f>
        <v>1.3240889103953963</v>
      </c>
      <c r="G7" s="109">
        <f>Results!H68</f>
        <v>813.68880601515104</v>
      </c>
      <c r="H7" s="109">
        <f>Results!H80</f>
        <v>2.1115952610184761</v>
      </c>
    </row>
    <row r="8" spans="1:8" ht="15" customHeight="1">
      <c r="A8" s="68">
        <v>7</v>
      </c>
      <c r="B8" s="109">
        <f>Results!H9</f>
        <v>2.4822813880086581</v>
      </c>
      <c r="C8" s="109">
        <f>Results!H21</f>
        <v>4.8736410547007551</v>
      </c>
      <c r="D8" s="109">
        <f>Results!H33</f>
        <v>0.25319719605403612</v>
      </c>
      <c r="E8" s="109">
        <f>Results!H45</f>
        <v>0.50522572324338177</v>
      </c>
      <c r="F8" s="109">
        <f>Results!H57</f>
        <v>2.4032720990536984</v>
      </c>
      <c r="G8" s="109">
        <f>Results!H69</f>
        <v>3.6511054412074397</v>
      </c>
      <c r="H8" s="109">
        <f>Results!H81</f>
        <v>0.93195573192707704</v>
      </c>
    </row>
    <row r="9" spans="1:8" ht="15" customHeight="1">
      <c r="A9" s="68">
        <v>8</v>
      </c>
      <c r="B9" s="109">
        <f>Results!H10</f>
        <v>2.0023118257076455</v>
      </c>
      <c r="C9" s="109">
        <f>Results!H22</f>
        <v>6.2862058816740798E-2</v>
      </c>
      <c r="D9" s="109">
        <f>Results!H34</f>
        <v>6.4605933344003175</v>
      </c>
      <c r="E9" s="109">
        <f>Results!H46</f>
        <v>2.4311967757379311</v>
      </c>
      <c r="F9" s="109">
        <f>Results!H58</f>
        <v>0.24288298528840127</v>
      </c>
      <c r="G9" s="109">
        <f>Results!H70</f>
        <v>9.2248334001835186E-2</v>
      </c>
      <c r="H9" s="109">
        <f>Results!H82</f>
        <v>2.8845241325230409</v>
      </c>
    </row>
    <row r="10" spans="1:8" ht="15" customHeight="1">
      <c r="A10" s="68">
        <v>9</v>
      </c>
      <c r="B10" s="109">
        <f>Results!H11</f>
        <v>0.79278413661028402</v>
      </c>
      <c r="C10" s="109">
        <f>Results!H23</f>
        <v>4.6967625769004355</v>
      </c>
      <c r="D10" s="109">
        <f>Results!H35</f>
        <v>3.14196403496166</v>
      </c>
      <c r="E10" s="109">
        <f>Results!H47</f>
        <v>5.1515265180392973</v>
      </c>
      <c r="F10" s="109">
        <f>Results!H59</f>
        <v>0.3348685206110435</v>
      </c>
      <c r="G10" s="109">
        <f>Results!H71</f>
        <v>2.2631517643769974</v>
      </c>
      <c r="H10" s="109">
        <f>Results!H83</f>
        <v>1.1006328801830649</v>
      </c>
    </row>
    <row r="11" spans="1:8" ht="15" customHeight="1">
      <c r="A11" s="68">
        <v>10</v>
      </c>
      <c r="B11" s="109">
        <f>Results!H12</f>
        <v>12.028070577900843</v>
      </c>
      <c r="C11" s="109">
        <f>Results!H24</f>
        <v>2.8316965400157854</v>
      </c>
      <c r="D11" s="109">
        <f>Results!H36</f>
        <v>14.172280305637756</v>
      </c>
      <c r="E11" s="109">
        <f>Results!H48</f>
        <v>104.81247770373588</v>
      </c>
      <c r="F11" s="109">
        <f>Results!H60</f>
        <v>1.2297229607679212</v>
      </c>
      <c r="G11" s="109">
        <f>Results!H72</f>
        <v>1.5493538438105514</v>
      </c>
      <c r="H11" s="109">
        <f>Results!H84</f>
        <v>1.9701880433030141</v>
      </c>
    </row>
    <row r="12" spans="1:8" ht="15" customHeight="1">
      <c r="A12" s="68">
        <v>11</v>
      </c>
      <c r="B12" s="109">
        <f>Results!H13</f>
        <v>6.5811209358582499</v>
      </c>
      <c r="C12" s="109">
        <f>Results!H25</f>
        <v>3.6342726734955271</v>
      </c>
      <c r="D12" s="109">
        <f>Results!H37</f>
        <v>1.179629112975098</v>
      </c>
      <c r="E12" s="109">
        <f>Results!H49</f>
        <v>1.5351007386123354</v>
      </c>
      <c r="F12" s="109">
        <f>Results!H61</f>
        <v>2.3977257712915554</v>
      </c>
      <c r="G12" s="109">
        <f>Results!H73</f>
        <v>5.7291985378313228</v>
      </c>
      <c r="H12" s="109">
        <f>Results!H85</f>
        <v>0.41132005849114095</v>
      </c>
    </row>
    <row r="13" spans="1:8" ht="15" customHeight="1">
      <c r="A13" s="68">
        <v>12</v>
      </c>
      <c r="B13" s="109">
        <f>Results!H14</f>
        <v>30.449219293435792</v>
      </c>
      <c r="C13" s="109">
        <f>Results!H26</f>
        <v>2.6298855204101406</v>
      </c>
      <c r="D13" s="109">
        <f>Results!H38</f>
        <v>3.9953816869521144</v>
      </c>
      <c r="E13" s="109">
        <f>Results!H50</f>
        <v>3.5185963036897432</v>
      </c>
      <c r="F13" s="109">
        <f>Results!H62</f>
        <v>4.4025315207322633</v>
      </c>
      <c r="G13" s="109">
        <f>Results!H74</f>
        <v>1.6077019814863016</v>
      </c>
      <c r="H13" s="109">
        <f>Results!H86</f>
        <v>1.6002899594452755</v>
      </c>
    </row>
    <row r="14" spans="1:8" ht="15" customHeight="1">
      <c r="A14" s="68">
        <v>1</v>
      </c>
      <c r="B14" s="109">
        <f>Results!H95</f>
        <v>9.839343520893001E-3</v>
      </c>
      <c r="C14" s="109">
        <f>Results!H107</f>
        <v>51.964139070983265</v>
      </c>
      <c r="D14" s="109">
        <f>Results!H119</f>
        <v>652.32379481581847</v>
      </c>
      <c r="E14" s="109">
        <f>Results!H131</f>
        <v>11.708176094224294</v>
      </c>
      <c r="F14" s="109">
        <f>Results!H143</f>
        <v>7.8142700351057277</v>
      </c>
      <c r="G14" s="109">
        <f>Results!H155</f>
        <v>69.044014425353723</v>
      </c>
      <c r="H14" s="109">
        <f>Results!H167</f>
        <v>11.388015403221511</v>
      </c>
    </row>
    <row r="15" spans="1:8" ht="15" customHeight="1">
      <c r="A15" s="68">
        <v>2</v>
      </c>
      <c r="B15" s="109">
        <f>Results!H96</f>
        <v>47.267536727251183</v>
      </c>
      <c r="C15" s="109">
        <f>Results!H108</f>
        <v>1.6656798214069894</v>
      </c>
      <c r="D15" s="109">
        <f>Results!H120</f>
        <v>5.9930924707358127E-2</v>
      </c>
      <c r="E15" s="109">
        <f>Results!H132</f>
        <v>2.4793592038239661E-2</v>
      </c>
      <c r="F15" s="109">
        <f>Results!H144</f>
        <v>0.57945871348362343</v>
      </c>
      <c r="G15" s="109">
        <f>Results!H156</f>
        <v>4.9226816533962241</v>
      </c>
      <c r="H15" s="109">
        <f>Results!H168</f>
        <v>13.051205010935783</v>
      </c>
    </row>
    <row r="16" spans="1:8" ht="15" customHeight="1">
      <c r="A16" s="68">
        <v>3</v>
      </c>
      <c r="B16" s="109">
        <f>Results!H97</f>
        <v>23.14739244380268</v>
      </c>
      <c r="C16" s="109">
        <f>Results!H109</f>
        <v>6.1735961497895993</v>
      </c>
      <c r="D16" s="109">
        <f>Results!H121</f>
        <v>76.786339953132185</v>
      </c>
      <c r="E16" s="109">
        <f>Results!H133</f>
        <v>102.7345600544695</v>
      </c>
      <c r="F16" s="109">
        <f>Results!H145</f>
        <v>3.6454858737655664</v>
      </c>
      <c r="G16" s="109">
        <f>Results!H157</f>
        <v>7.2361821751121165E-3</v>
      </c>
      <c r="H16" s="109">
        <f>Results!H169</f>
        <v>3.3647286373293287E-4</v>
      </c>
    </row>
    <row r="17" spans="1:8" ht="15" customHeight="1">
      <c r="A17" s="68">
        <v>4</v>
      </c>
      <c r="B17" s="109">
        <f>Results!H98</f>
        <v>13.636905933230105</v>
      </c>
      <c r="C17" s="109">
        <f>Results!H110</f>
        <v>2.7510212828535087E-2</v>
      </c>
      <c r="D17" s="109">
        <f>Results!H122</f>
        <v>1.0792037757511934E-2</v>
      </c>
      <c r="E17" s="109">
        <f>Results!H134</f>
        <v>1.25652941477847</v>
      </c>
      <c r="F17" s="109">
        <f>Results!H146</f>
        <v>3.8178959304202893</v>
      </c>
      <c r="G17" s="109">
        <f>Results!H158</f>
        <v>918.2720206749334</v>
      </c>
      <c r="H17" s="109">
        <f>Results!H170</f>
        <v>20.526908300745301</v>
      </c>
    </row>
    <row r="18" spans="1:8" ht="15" customHeight="1">
      <c r="A18" s="68">
        <v>5</v>
      </c>
      <c r="B18" s="109">
        <f>Results!H99</f>
        <v>1.8660236886098594E-2</v>
      </c>
      <c r="C18" s="109">
        <f>Results!H111</f>
        <v>704.00625870895294</v>
      </c>
      <c r="D18" s="109">
        <f>Results!H123</f>
        <v>1.4873846389067304</v>
      </c>
      <c r="E18" s="109">
        <f>Results!H135</f>
        <v>0.83476640420557224</v>
      </c>
      <c r="F18" s="109">
        <f>Results!H147</f>
        <v>1.8957618984299958</v>
      </c>
      <c r="G18" s="109">
        <f>Results!H159</f>
        <v>1.6276356417076128</v>
      </c>
      <c r="H18" s="109">
        <f>Results!H171</f>
        <v>268.00407208700369</v>
      </c>
    </row>
    <row r="19" spans="1:8" ht="15" customHeight="1">
      <c r="A19" s="68">
        <v>6</v>
      </c>
      <c r="B19" s="109">
        <f>Results!H100</f>
        <v>246.61403745163923</v>
      </c>
      <c r="C19" s="109">
        <f>Results!H112</f>
        <v>0.46958051289232355</v>
      </c>
      <c r="D19" s="109">
        <f>Results!H124</f>
        <v>45.2374105394426</v>
      </c>
      <c r="E19" s="109">
        <f>Results!H136</f>
        <v>3.3545310815665053</v>
      </c>
      <c r="F19" s="109">
        <f>Results!H148</f>
        <v>9.271339415737966</v>
      </c>
      <c r="G19" s="109">
        <f>Results!H160</f>
        <v>788.39661819935156</v>
      </c>
      <c r="H19" s="109">
        <f>Results!H172</f>
        <v>0.54190471734048939</v>
      </c>
    </row>
    <row r="20" spans="1:8" ht="15" customHeight="1">
      <c r="A20" s="68">
        <v>7</v>
      </c>
      <c r="B20" s="109">
        <f>Results!H101</f>
        <v>0.23316844167842038</v>
      </c>
      <c r="C20" s="109">
        <f>Results!H113</f>
        <v>2.5777477820593933</v>
      </c>
      <c r="D20" s="109">
        <f>Results!H125</f>
        <v>14.683368932966385</v>
      </c>
      <c r="E20" s="109">
        <f>Results!H137</f>
        <v>1.650356588553562</v>
      </c>
      <c r="F20" s="109">
        <f>Results!H149</f>
        <v>0.2120943034506067</v>
      </c>
      <c r="G20" s="109">
        <f>Results!H161</f>
        <v>6.8051830443518549E-2</v>
      </c>
      <c r="H20" s="109">
        <f>Results!H173</f>
        <v>1.1942551607103085</v>
      </c>
    </row>
    <row r="21" spans="1:8" ht="15" customHeight="1">
      <c r="A21" s="68">
        <v>8</v>
      </c>
      <c r="B21" s="109">
        <f>Results!H102</f>
        <v>4.1682576142662677</v>
      </c>
      <c r="C21" s="109">
        <f>Results!H114</f>
        <v>0.35423478118235269</v>
      </c>
      <c r="D21" s="109">
        <f>Results!H126</f>
        <v>6.7401363546157693</v>
      </c>
      <c r="E21" s="109">
        <f>Results!H138</f>
        <v>2.6258377547993281</v>
      </c>
      <c r="F21" s="109">
        <f>Results!H150</f>
        <v>0.28180669224550198</v>
      </c>
      <c r="G21" s="109">
        <f>Results!H162</f>
        <v>3.0093344318490067</v>
      </c>
      <c r="H21" s="109">
        <f>Results!H174</f>
        <v>79.494204383637509</v>
      </c>
    </row>
    <row r="22" spans="1:8" ht="15" customHeight="1">
      <c r="A22" s="68">
        <v>9</v>
      </c>
      <c r="B22" s="109">
        <f>Results!H103</f>
        <v>0.4463078574165506</v>
      </c>
      <c r="C22" s="109">
        <f>Results!H115</f>
        <v>0.32671647501585599</v>
      </c>
      <c r="D22" s="109">
        <f>Results!H127</f>
        <v>4.2069590576146059</v>
      </c>
      <c r="E22" s="109">
        <f>Results!H139</f>
        <v>18.372097557806555</v>
      </c>
      <c r="F22" s="109">
        <f>Results!H151</f>
        <v>0.48501830807387486</v>
      </c>
      <c r="G22" s="109">
        <f>Results!H163</f>
        <v>0.75581817227605441</v>
      </c>
      <c r="H22" s="109">
        <f>Results!H175</f>
        <v>3.3790881057105926E-2</v>
      </c>
    </row>
    <row r="23" spans="1:8" ht="15" customHeight="1">
      <c r="A23" s="68">
        <v>10</v>
      </c>
      <c r="B23" s="109">
        <f>Results!H104</f>
        <v>35.822094237816636</v>
      </c>
      <c r="C23" s="109">
        <f>Results!H116</f>
        <v>529.85156553934178</v>
      </c>
      <c r="D23" s="109">
        <f>Results!H128</f>
        <v>11.12791277194064</v>
      </c>
      <c r="E23" s="109">
        <f>Results!H140</f>
        <v>143.61982615725705</v>
      </c>
      <c r="F23" s="109">
        <f>Results!H152</f>
        <v>10.798640409058839</v>
      </c>
      <c r="G23" s="109">
        <f>Results!H164</f>
        <v>0.4883918771941077</v>
      </c>
      <c r="H23" s="109">
        <f>Results!H176</f>
        <v>6.632002011676108</v>
      </c>
    </row>
    <row r="24" spans="1:8" ht="15" customHeight="1">
      <c r="A24" s="68">
        <v>11</v>
      </c>
      <c r="B24" s="109">
        <f>Results!H105</f>
        <v>46.616790581256041</v>
      </c>
      <c r="C24" s="109">
        <f>Results!H117</f>
        <v>0.9566818354009814</v>
      </c>
      <c r="D24" s="109">
        <f>Results!H129</f>
        <v>0.55585395247521852</v>
      </c>
      <c r="E24" s="109">
        <f>Results!H141</f>
        <v>0.36927763068164976</v>
      </c>
      <c r="F24" s="109">
        <f>Results!H153</f>
        <v>4.2069590576146121</v>
      </c>
      <c r="G24" s="109">
        <f>Results!H165</f>
        <v>1266.0433694719291</v>
      </c>
      <c r="H24" s="109">
        <f>Results!H177</f>
        <v>13.051205010935769</v>
      </c>
    </row>
    <row r="25" spans="1:8" ht="15" customHeight="1">
      <c r="A25" s="68">
        <v>12</v>
      </c>
      <c r="B25" s="109">
        <f>Results!H106</f>
        <v>27.40013528272852</v>
      </c>
      <c r="C25" s="109">
        <f>Results!H118</f>
        <v>3.0524492324631707E-2</v>
      </c>
      <c r="D25" s="109">
        <f>Results!H130</f>
        <v>48.934422810107179</v>
      </c>
      <c r="E25" s="109">
        <f>Results!H142</f>
        <v>10.798640409058848</v>
      </c>
      <c r="F25" s="109">
        <f>Results!H154</f>
        <v>5.4873557542186049</v>
      </c>
      <c r="G25" s="109">
        <f>Results!H166</f>
        <v>1.4071516112598998</v>
      </c>
      <c r="H25" s="109">
        <f>Results!H178</f>
        <v>570.51108621097467</v>
      </c>
    </row>
  </sheetData>
  <phoneticPr fontId="5" type="noConversion"/>
  <conditionalFormatting sqref="B2:H25">
    <cfRule type="cellIs" dxfId="4" priority="1" stopIfTrue="1" operator="between">
      <formula>5</formula>
      <formula>10</formula>
    </cfRule>
    <cfRule type="cellIs" dxfId="3" priority="2" stopIfTrue="1" operator="between">
      <formula>2</formula>
      <formula>5</formula>
    </cfRule>
    <cfRule type="cellIs" dxfId="2" priority="3" stopIfTrue="1" operator="lessThan">
      <formula>2</formula>
    </cfRule>
    <cfRule type="cellIs" dxfId="1" priority="4" stopIfTrue="1" operator="lessThan">
      <formula>-10</formula>
    </cfRule>
    <cfRule type="cellIs" dxfId="0" priority="5" stopIfTrue="1" operator="greaterThan">
      <formula>10</formula>
    </cfRule>
    <cfRule type="colorScale" priority="6">
      <colorScale>
        <cfvo type="num" val="-10"/>
        <cfvo type="num" val="10"/>
        <color rgb="FFF8696B"/>
        <color rgb="FF63BE7B"/>
      </colorScale>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T174"/>
  <sheetViews>
    <sheetView zoomScale="125" workbookViewId="0"/>
  </sheetViews>
  <sheetFormatPr defaultRowHeight="15" customHeight="1"/>
  <cols>
    <col min="1" max="1" width="10.7109375" customWidth="1"/>
    <col min="2" max="2" width="12.7109375" customWidth="1"/>
    <col min="3" max="4" width="15.7109375" customWidth="1"/>
    <col min="5" max="8" width="8.7109375" customWidth="1"/>
    <col min="9" max="9" width="2.7109375" customWidth="1"/>
    <col min="10" max="10" width="7.42578125" bestFit="1" customWidth="1"/>
    <col min="11" max="11" width="5.140625" bestFit="1" customWidth="1"/>
    <col min="12" max="12" width="16.28515625" bestFit="1" customWidth="1"/>
    <col min="13" max="13" width="10.140625" bestFit="1" customWidth="1"/>
    <col min="14" max="14" width="8" bestFit="1" customWidth="1"/>
    <col min="15" max="16" width="12.7109375" customWidth="1"/>
    <col min="17" max="18" width="15.7109375" customWidth="1"/>
  </cols>
  <sheetData>
    <row r="1" spans="1:20" ht="15" customHeight="1">
      <c r="A1" s="24">
        <v>4</v>
      </c>
      <c r="B1" s="7"/>
      <c r="C1" s="7"/>
      <c r="D1" s="7"/>
      <c r="E1" s="7"/>
      <c r="G1" s="7"/>
      <c r="H1" s="7"/>
      <c r="I1" s="7"/>
      <c r="J1" s="7"/>
      <c r="K1" s="7"/>
    </row>
    <row r="2" spans="1:20" ht="30" customHeight="1">
      <c r="A2" s="172" t="s">
        <v>333</v>
      </c>
      <c r="B2" s="173"/>
      <c r="C2" s="173"/>
      <c r="D2" s="173"/>
      <c r="E2" s="173"/>
      <c r="F2" s="173"/>
      <c r="G2" s="173"/>
      <c r="H2" s="173"/>
      <c r="K2" s="7"/>
    </row>
    <row r="4" spans="1:20" ht="30" customHeight="1">
      <c r="A4" s="172" t="s">
        <v>1879</v>
      </c>
      <c r="B4" s="173"/>
      <c r="C4" s="173"/>
      <c r="D4" s="173"/>
      <c r="E4" s="173"/>
      <c r="F4" s="173"/>
      <c r="G4" s="173"/>
      <c r="H4" s="173"/>
      <c r="J4" s="123" t="s">
        <v>1882</v>
      </c>
      <c r="K4" s="150"/>
      <c r="L4" s="150"/>
      <c r="M4" s="150"/>
      <c r="N4" s="124"/>
    </row>
    <row r="5" spans="1:20" ht="15" customHeight="1">
      <c r="J5" s="137" t="s">
        <v>1878</v>
      </c>
      <c r="K5" s="137" t="s">
        <v>1741</v>
      </c>
      <c r="L5" s="130" t="s">
        <v>2517</v>
      </c>
      <c r="M5" s="123" t="s">
        <v>339</v>
      </c>
      <c r="N5" s="124"/>
      <c r="S5" s="3"/>
      <c r="T5" s="3"/>
    </row>
    <row r="6" spans="1:20" ht="30" customHeight="1">
      <c r="J6" s="138"/>
      <c r="K6" s="138"/>
      <c r="L6" s="131"/>
      <c r="M6" s="42" t="str">
        <f>Results!D2</f>
        <v>Test Sample</v>
      </c>
      <c r="N6" s="42" t="str">
        <f>Results!E2</f>
        <v>Control Sample</v>
      </c>
      <c r="S6" s="3"/>
      <c r="T6" s="3"/>
    </row>
    <row r="7" spans="1:20" ht="15" customHeight="1">
      <c r="J7" s="166" t="str">
        <f>'Gene Table'!A3</f>
        <v>Plate 1</v>
      </c>
      <c r="K7" s="9" t="str">
        <f>Results!C3</f>
        <v>A01</v>
      </c>
      <c r="L7" s="9" t="str">
        <f>Results!B3</f>
        <v>NM_005228</v>
      </c>
      <c r="M7" s="46">
        <f>Results!F3</f>
        <v>0.46062565367908098</v>
      </c>
      <c r="N7" s="46">
        <f>Results!G3</f>
        <v>0.3913867081495504</v>
      </c>
    </row>
    <row r="8" spans="1:20" ht="15" customHeight="1">
      <c r="J8" s="167"/>
      <c r="K8" s="9" t="str">
        <f>Results!C4</f>
        <v>A02</v>
      </c>
      <c r="L8" s="9" t="str">
        <f>Results!B4</f>
        <v>NM_004985</v>
      </c>
      <c r="M8" s="46">
        <f>Results!F4</f>
        <v>2.4922537272096847E-3</v>
      </c>
      <c r="N8" s="46">
        <f>Results!G4</f>
        <v>1.543049437233161E-3</v>
      </c>
    </row>
    <row r="9" spans="1:20" ht="15" customHeight="1">
      <c r="J9" s="167"/>
      <c r="K9" s="9" t="str">
        <f>Results!C5</f>
        <v>A03</v>
      </c>
      <c r="L9" s="9" t="str">
        <f>Results!B5</f>
        <v>NM_000546</v>
      </c>
      <c r="M9" s="46">
        <f>Results!F5</f>
        <v>4.7202268298838293E-2</v>
      </c>
      <c r="N9" s="46">
        <f>Results!G5</f>
        <v>9.1839680178406932E-3</v>
      </c>
      <c r="P9" s="3"/>
      <c r="Q9" s="3"/>
      <c r="R9" s="3"/>
      <c r="S9" s="3"/>
      <c r="T9" s="3"/>
    </row>
    <row r="10" spans="1:20" ht="15" customHeight="1">
      <c r="J10" s="167"/>
      <c r="K10" s="9" t="str">
        <f>Results!C6</f>
        <v>A04</v>
      </c>
      <c r="L10" s="9" t="str">
        <f>Results!B6</f>
        <v>NM_005957</v>
      </c>
      <c r="M10" s="46">
        <f>Results!F6</f>
        <v>0.13757911002288328</v>
      </c>
      <c r="N10" s="46">
        <f>Results!G6</f>
        <v>4.1234622211652985E-2</v>
      </c>
      <c r="P10" s="3"/>
      <c r="Q10" s="3"/>
      <c r="R10" s="3"/>
      <c r="S10" s="3"/>
      <c r="T10" s="3"/>
    </row>
    <row r="11" spans="1:20" ht="15" customHeight="1">
      <c r="J11" s="167"/>
      <c r="K11" s="9" t="str">
        <f>Results!C7</f>
        <v>A05</v>
      </c>
      <c r="L11" s="9" t="str">
        <f>Results!B7</f>
        <v>NM_000038</v>
      </c>
      <c r="M11" s="46">
        <f>Results!F7</f>
        <v>0.36391329571054687</v>
      </c>
      <c r="N11" s="46">
        <f>Results!G7</f>
        <v>0.28126462117220219</v>
      </c>
      <c r="P11" s="3"/>
      <c r="Q11" s="3"/>
      <c r="R11" s="3"/>
      <c r="S11" s="3"/>
      <c r="T11" s="3"/>
    </row>
    <row r="12" spans="1:20" ht="15" customHeight="1">
      <c r="B12" s="27">
        <f>IF(MIN(M7:N174)&gt;1,10^(2+INT(LOG(MIN(M7:N174)))),10^(INT(LOG(MIN(M7:N174)))))</f>
        <v>1E-4</v>
      </c>
      <c r="C12" s="28">
        <f>B12*'Scatter Plot'!A1</f>
        <v>4.0000000000000002E-4</v>
      </c>
      <c r="D12" s="28">
        <f>C12</f>
        <v>4.0000000000000002E-4</v>
      </c>
      <c r="E12" s="28">
        <f>B12</f>
        <v>1E-4</v>
      </c>
      <c r="F12" s="29">
        <f>B12</f>
        <v>1E-4</v>
      </c>
      <c r="J12" s="167"/>
      <c r="K12" s="9" t="str">
        <f>Results!C8</f>
        <v>A06</v>
      </c>
      <c r="L12" s="9" t="str">
        <f>Results!B8</f>
        <v>NM_004333</v>
      </c>
      <c r="M12" s="46">
        <f>Results!F8</f>
        <v>3.396661892733582E-3</v>
      </c>
      <c r="N12" s="46">
        <f>Results!G8</f>
        <v>3.8613828920035054E-3</v>
      </c>
      <c r="P12" s="3"/>
      <c r="Q12" s="3"/>
      <c r="R12" s="3"/>
      <c r="S12" s="3"/>
      <c r="T12" s="3"/>
    </row>
    <row r="13" spans="1:20" ht="15" customHeight="1">
      <c r="B13" s="30">
        <f>IF(MAX(M7:N174)&gt;1,10^(2+INT(LOG(MAX(M7:N174)))),10^(INT(LOG(MAX(M7:N174)))+1))</f>
        <v>10000</v>
      </c>
      <c r="C13" s="31">
        <f>B13*'Scatter Plot'!A1</f>
        <v>40000</v>
      </c>
      <c r="D13" s="31">
        <f>C13</f>
        <v>40000</v>
      </c>
      <c r="E13" s="31">
        <f>B13</f>
        <v>10000</v>
      </c>
      <c r="F13" s="32">
        <f>B13</f>
        <v>10000</v>
      </c>
      <c r="J13" s="167"/>
      <c r="K13" s="9" t="str">
        <f>Results!C9</f>
        <v>A07</v>
      </c>
      <c r="L13" s="9" t="str">
        <f>Results!B9</f>
        <v>NM_006297</v>
      </c>
      <c r="M13" s="46">
        <f>Results!F9</f>
        <v>0.61628375449860706</v>
      </c>
      <c r="N13" s="46">
        <f>Results!G9</f>
        <v>0.24827312385925907</v>
      </c>
      <c r="P13" s="3"/>
      <c r="Q13" s="3"/>
      <c r="R13" s="3"/>
      <c r="S13" s="3"/>
      <c r="T13" s="3"/>
    </row>
    <row r="14" spans="1:20" ht="15" customHeight="1">
      <c r="J14" s="167"/>
      <c r="K14" s="9" t="str">
        <f>Results!C10</f>
        <v>A08</v>
      </c>
      <c r="L14" s="9" t="str">
        <f>Results!B10</f>
        <v>NM_000400</v>
      </c>
      <c r="M14" s="46">
        <f>Results!F10</f>
        <v>3.7464465176430546E-2</v>
      </c>
      <c r="N14" s="46">
        <f>Results!G10</f>
        <v>1.8710604759670773E-2</v>
      </c>
      <c r="P14" s="3"/>
      <c r="Q14" s="3"/>
      <c r="R14" s="3"/>
      <c r="S14" s="3"/>
      <c r="T14" s="3"/>
    </row>
    <row r="15" spans="1:20" ht="15" customHeight="1">
      <c r="J15" s="167"/>
      <c r="K15" s="9" t="str">
        <f>Results!C11</f>
        <v>A09</v>
      </c>
      <c r="L15" s="9" t="str">
        <f>Results!B11</f>
        <v>NM_000576</v>
      </c>
      <c r="M15" s="46">
        <f>Results!F11</f>
        <v>5.0473385425002633E-2</v>
      </c>
      <c r="N15" s="46">
        <f>Results!G11</f>
        <v>6.3665988122330819E-2</v>
      </c>
      <c r="P15" s="3"/>
      <c r="Q15" s="3"/>
      <c r="R15" s="3"/>
      <c r="S15" s="3"/>
      <c r="T15" s="3"/>
    </row>
    <row r="16" spans="1:20" ht="15" customHeight="1">
      <c r="J16" s="167"/>
      <c r="K16" s="9" t="str">
        <f>Results!C12</f>
        <v>A10</v>
      </c>
      <c r="L16" s="9" t="str">
        <f>Results!B12</f>
        <v>NM_000963</v>
      </c>
      <c r="M16" s="46">
        <f>Results!F12</f>
        <v>1.8389167769043233E-2</v>
      </c>
      <c r="N16" s="46">
        <f>Results!G12</f>
        <v>1.5288543287091802E-3</v>
      </c>
      <c r="P16" s="3"/>
      <c r="Q16" s="3"/>
      <c r="R16" s="3"/>
      <c r="S16" s="3"/>
      <c r="T16" s="3"/>
    </row>
    <row r="17" spans="10:20" ht="15" customHeight="1">
      <c r="J17" s="167"/>
      <c r="K17" s="9" t="str">
        <f>Results!C13</f>
        <v>A11</v>
      </c>
      <c r="L17" s="9" t="str">
        <f>Results!B13</f>
        <v>NM_000499</v>
      </c>
      <c r="M17" s="46">
        <f>Results!F13</f>
        <v>3.5443543760646901E-2</v>
      </c>
      <c r="N17" s="46">
        <f>Results!G13</f>
        <v>5.3856393319756972E-3</v>
      </c>
      <c r="P17" s="3"/>
      <c r="Q17" s="3"/>
      <c r="R17" s="3"/>
      <c r="S17" s="3"/>
      <c r="T17" s="3"/>
    </row>
    <row r="18" spans="10:20" ht="15" customHeight="1">
      <c r="J18" s="167"/>
      <c r="K18" s="9" t="str">
        <f>Results!C14</f>
        <v>A12</v>
      </c>
      <c r="L18" s="9" t="str">
        <f>Results!B14</f>
        <v>NM_001071</v>
      </c>
      <c r="M18" s="46">
        <f>Results!F14</f>
        <v>0.16247991930303105</v>
      </c>
      <c r="N18" s="46">
        <f>Results!G14</f>
        <v>5.3360947529468607E-3</v>
      </c>
      <c r="P18" s="3"/>
      <c r="Q18" s="3"/>
      <c r="R18" s="3"/>
      <c r="S18" s="3"/>
      <c r="T18" s="3"/>
    </row>
    <row r="19" spans="10:20" ht="15" customHeight="1">
      <c r="J19" s="167"/>
      <c r="K19" s="9" t="str">
        <f>Results!C15</f>
        <v>B01</v>
      </c>
      <c r="L19" s="9" t="str">
        <f>Results!B15</f>
        <v>NM_002542</v>
      </c>
      <c r="M19" s="46">
        <f>Results!F15</f>
        <v>9.462290956946233E-2</v>
      </c>
      <c r="N19" s="46">
        <f>Results!G15</f>
        <v>6.4046406124239992E-3</v>
      </c>
      <c r="P19" s="3"/>
      <c r="Q19" s="3"/>
      <c r="R19" s="3"/>
      <c r="S19" s="3"/>
      <c r="T19" s="3"/>
    </row>
    <row r="20" spans="10:20" ht="15" customHeight="1">
      <c r="J20" s="167"/>
      <c r="K20" s="9" t="str">
        <f>Results!C16</f>
        <v>B02</v>
      </c>
      <c r="L20" s="9" t="str">
        <f>Results!B16</f>
        <v>NM_000376</v>
      </c>
      <c r="M20" s="46">
        <f>Results!F16</f>
        <v>0.21538653992800413</v>
      </c>
      <c r="N20" s="46">
        <f>Results!G16</f>
        <v>2.7712230911349715E-2</v>
      </c>
      <c r="P20" s="3"/>
      <c r="Q20" s="3"/>
      <c r="R20" s="3"/>
      <c r="S20" s="3"/>
      <c r="T20" s="3"/>
    </row>
    <row r="21" spans="10:20" ht="15" customHeight="1">
      <c r="J21" s="167"/>
      <c r="K21" s="9" t="str">
        <f>Results!C17</f>
        <v>B03</v>
      </c>
      <c r="L21" s="9" t="str">
        <f>Results!B17</f>
        <v>NM_000577</v>
      </c>
      <c r="M21" s="46">
        <f>Results!F17</f>
        <v>2.9873291174804445E-2</v>
      </c>
      <c r="N21" s="46">
        <f>Results!G17</f>
        <v>1.4748036135651475E-2</v>
      </c>
      <c r="P21" s="3"/>
      <c r="Q21" s="3"/>
      <c r="R21" s="3"/>
      <c r="S21" s="3"/>
      <c r="T21" s="3"/>
    </row>
    <row r="22" spans="10:20" ht="15" customHeight="1">
      <c r="J22" s="167"/>
      <c r="K22" s="9" t="str">
        <f>Results!C18</f>
        <v>B04</v>
      </c>
      <c r="L22" s="9" t="str">
        <f>Results!B18</f>
        <v>NM_000572</v>
      </c>
      <c r="M22" s="46">
        <f>Results!F18</f>
        <v>5.8924033494889942E-2</v>
      </c>
      <c r="N22" s="46">
        <f>Results!G18</f>
        <v>5.6719947207322575E-2</v>
      </c>
      <c r="P22" s="3"/>
      <c r="Q22" s="3"/>
      <c r="R22" s="3"/>
      <c r="S22" s="3"/>
      <c r="T22" s="3"/>
    </row>
    <row r="23" spans="10:20" ht="15" customHeight="1">
      <c r="J23" s="167"/>
      <c r="K23" s="9" t="str">
        <f>Results!C19</f>
        <v>B05</v>
      </c>
      <c r="L23" s="9" t="str">
        <f>Results!B19</f>
        <v>NM_000015</v>
      </c>
      <c r="M23" s="46">
        <f>Results!F19</f>
        <v>1.0098336225243467E-3</v>
      </c>
      <c r="N23" s="46">
        <f>Results!G19</f>
        <v>1.1453466301092556E-3</v>
      </c>
      <c r="P23" s="3"/>
      <c r="Q23" s="3"/>
      <c r="R23" s="3"/>
      <c r="S23" s="3"/>
      <c r="T23" s="3"/>
    </row>
    <row r="24" spans="10:20" ht="15" customHeight="1">
      <c r="J24" s="167"/>
      <c r="K24" s="9" t="str">
        <f>Results!C20</f>
        <v>B06</v>
      </c>
      <c r="L24" s="9" t="str">
        <f>Results!B20</f>
        <v>NM_005432</v>
      </c>
      <c r="M24" s="46">
        <f>Results!F20</f>
        <v>0.52183538020687414</v>
      </c>
      <c r="N24" s="46">
        <f>Results!G20</f>
        <v>0.24204267399572099</v>
      </c>
      <c r="P24" s="3"/>
      <c r="Q24" s="3"/>
      <c r="R24" s="3"/>
      <c r="S24" s="3"/>
      <c r="T24" s="3"/>
    </row>
    <row r="25" spans="10:20" ht="15" customHeight="1">
      <c r="J25" s="167"/>
      <c r="K25" s="9" t="str">
        <f>Results!C21</f>
        <v>B07</v>
      </c>
      <c r="L25" s="9" t="str">
        <f>Results!B21</f>
        <v>NM_000251</v>
      </c>
      <c r="M25" s="46">
        <f>Results!F21</f>
        <v>7.3556671076172933E-2</v>
      </c>
      <c r="N25" s="46">
        <f>Results!G21</f>
        <v>1.5092755139450737E-2</v>
      </c>
      <c r="P25" s="3"/>
      <c r="Q25" s="3"/>
      <c r="R25" s="3"/>
      <c r="S25" s="3"/>
      <c r="T25" s="3"/>
    </row>
    <row r="26" spans="10:20" ht="15" customHeight="1">
      <c r="J26" s="167"/>
      <c r="K26" s="9" t="str">
        <f>Results!C22</f>
        <v>B08</v>
      </c>
      <c r="L26" s="9" t="str">
        <f>Results!B22</f>
        <v>NM_000249</v>
      </c>
      <c r="M26" s="46">
        <f>Results!F22</f>
        <v>2.5178450880679101E-2</v>
      </c>
      <c r="N26" s="46">
        <f>Results!G22</f>
        <v>0.40053493879481128</v>
      </c>
      <c r="P26" s="3"/>
      <c r="Q26" s="3"/>
      <c r="R26" s="3"/>
      <c r="S26" s="3"/>
      <c r="T26" s="3"/>
    </row>
    <row r="27" spans="10:20" ht="15" customHeight="1">
      <c r="J27" s="167"/>
      <c r="K27" s="9" t="str">
        <f>Results!C23</f>
        <v>B09</v>
      </c>
      <c r="L27" s="9" t="str">
        <f>Results!B23</f>
        <v>NM_000584</v>
      </c>
      <c r="M27" s="46">
        <f>Results!F23</f>
        <v>9.1823039579894294E-2</v>
      </c>
      <c r="N27" s="46">
        <f>Results!G23</f>
        <v>1.9550283429589848E-2</v>
      </c>
      <c r="P27" s="3"/>
      <c r="Q27" s="3"/>
      <c r="R27" s="3"/>
      <c r="S27" s="3"/>
      <c r="T27" s="3"/>
    </row>
    <row r="28" spans="10:20" ht="15" customHeight="1">
      <c r="J28" s="167"/>
      <c r="K28" s="9" t="str">
        <f>Results!C24</f>
        <v>B10</v>
      </c>
      <c r="L28" s="9" t="str">
        <f>Results!B24</f>
        <v>NM_000594</v>
      </c>
      <c r="M28" s="46">
        <f>Results!F24</f>
        <v>4.1337494582077668E-3</v>
      </c>
      <c r="N28" s="46">
        <f>Results!G24</f>
        <v>1.4598137193700576E-3</v>
      </c>
      <c r="P28" s="3"/>
      <c r="Q28" s="3"/>
      <c r="R28" s="3"/>
      <c r="S28" s="3"/>
      <c r="T28" s="3"/>
    </row>
    <row r="29" spans="10:20" ht="15" customHeight="1">
      <c r="J29" s="167"/>
      <c r="K29" s="9" t="str">
        <f>Results!C25</f>
        <v>B11</v>
      </c>
      <c r="L29" s="9" t="str">
        <f>Results!B25</f>
        <v>NM_000660</v>
      </c>
      <c r="M29" s="46">
        <f>Results!F25</f>
        <v>0.50057795642691127</v>
      </c>
      <c r="N29" s="46">
        <f>Results!G25</f>
        <v>0.13773813948457639</v>
      </c>
      <c r="P29" s="3"/>
      <c r="Q29" s="3"/>
      <c r="R29" s="3"/>
      <c r="S29" s="3"/>
      <c r="T29" s="3"/>
    </row>
    <row r="30" spans="10:20" ht="15" customHeight="1">
      <c r="J30" s="167"/>
      <c r="K30" s="9" t="str">
        <f>Results!C26</f>
        <v>B12</v>
      </c>
      <c r="L30" s="9" t="str">
        <f>Results!B26</f>
        <v>NM_000059</v>
      </c>
      <c r="M30" s="46">
        <f>Results!F26</f>
        <v>8.5278941023060675E-2</v>
      </c>
      <c r="N30" s="46">
        <f>Results!G26</f>
        <v>3.2426864348742111E-2</v>
      </c>
      <c r="P30" s="3"/>
      <c r="Q30" s="3"/>
      <c r="R30" s="3"/>
      <c r="S30" s="3"/>
      <c r="T30" s="3"/>
    </row>
    <row r="31" spans="10:20" ht="15" customHeight="1">
      <c r="J31" s="167"/>
      <c r="K31" s="9" t="str">
        <f>Results!C27</f>
        <v>C01</v>
      </c>
      <c r="L31" s="9" t="str">
        <f>Results!B27</f>
        <v>NM_005037</v>
      </c>
      <c r="M31" s="46">
        <f>Results!F27</f>
        <v>6.4058012911984716E-4</v>
      </c>
      <c r="N31" s="46">
        <f>Results!G27</f>
        <v>8.5014703446887284E-4</v>
      </c>
      <c r="P31" s="3"/>
      <c r="Q31" s="3"/>
      <c r="R31" s="3"/>
      <c r="S31" s="3"/>
      <c r="T31" s="3"/>
    </row>
    <row r="32" spans="10:20" ht="15" customHeight="1">
      <c r="J32" s="167"/>
      <c r="K32" s="9" t="str">
        <f>Results!C28</f>
        <v>C02</v>
      </c>
      <c r="L32" s="9" t="str">
        <f>Results!B28</f>
        <v>NM_006218</v>
      </c>
      <c r="M32" s="46">
        <f>Results!F28</f>
        <v>0.35890319382970393</v>
      </c>
      <c r="N32" s="46">
        <f>Results!G28</f>
        <v>0.88474483117964664</v>
      </c>
      <c r="P32" s="3"/>
      <c r="Q32" s="3"/>
      <c r="R32" s="3"/>
      <c r="S32" s="3"/>
      <c r="T32" s="3"/>
    </row>
    <row r="33" spans="10:20" ht="15" customHeight="1">
      <c r="J33" s="167"/>
      <c r="K33" s="9" t="str">
        <f>Results!C29</f>
        <v>C03</v>
      </c>
      <c r="L33" s="9" t="str">
        <f>Results!B29</f>
        <v>NM_000254</v>
      </c>
      <c r="M33" s="46">
        <f>Results!F29</f>
        <v>3.4315400430845279E-2</v>
      </c>
      <c r="N33" s="46">
        <f>Results!G29</f>
        <v>3.232053213671926E-3</v>
      </c>
      <c r="P33" s="3"/>
      <c r="Q33" s="3"/>
      <c r="R33" s="3"/>
      <c r="S33" s="3"/>
      <c r="T33" s="3"/>
    </row>
    <row r="34" spans="10:20" ht="15" customHeight="1">
      <c r="J34" s="167"/>
      <c r="K34" s="9" t="str">
        <f>Results!C30</f>
        <v>C04</v>
      </c>
      <c r="L34" s="9" t="str">
        <f>Results!B30</f>
        <v>NM_000600</v>
      </c>
      <c r="M34" s="46">
        <f>Results!F30</f>
        <v>0.16061367825685333</v>
      </c>
      <c r="N34" s="46">
        <f>Results!G30</f>
        <v>7.8745065618429588E-2</v>
      </c>
      <c r="P34" s="3"/>
      <c r="Q34" s="3"/>
      <c r="R34" s="3"/>
      <c r="S34" s="3"/>
      <c r="T34" s="3"/>
    </row>
    <row r="35" spans="10:20" ht="15" customHeight="1">
      <c r="J35" s="167"/>
      <c r="K35" s="9" t="str">
        <f>Results!C31</f>
        <v>C05</v>
      </c>
      <c r="L35" s="9" t="str">
        <f>Results!B31</f>
        <v>NM_000618</v>
      </c>
      <c r="M35" s="46">
        <f>Results!F31</f>
        <v>5.4997995813113544E-4</v>
      </c>
      <c r="N35" s="46">
        <f>Results!G31</f>
        <v>6.137760617782364E-4</v>
      </c>
      <c r="P35" s="3"/>
      <c r="Q35" s="3"/>
      <c r="R35" s="3"/>
      <c r="S35" s="3"/>
      <c r="T35" s="3"/>
    </row>
    <row r="36" spans="10:20" ht="15" customHeight="1">
      <c r="J36" s="167"/>
      <c r="K36" s="9" t="str">
        <f>Results!C32</f>
        <v>C06</v>
      </c>
      <c r="L36" s="9" t="str">
        <f>Results!B32</f>
        <v>NM_202001</v>
      </c>
      <c r="M36" s="46">
        <f>Results!F32</f>
        <v>5.9081742637660806E-4</v>
      </c>
      <c r="N36" s="46">
        <f>Results!G32</f>
        <v>6.137760617782364E-4</v>
      </c>
      <c r="P36" s="3"/>
      <c r="Q36" s="3"/>
      <c r="R36" s="3"/>
      <c r="S36" s="3"/>
      <c r="T36" s="3"/>
    </row>
    <row r="37" spans="10:20" ht="15" customHeight="1">
      <c r="J37" s="167"/>
      <c r="K37" s="9" t="str">
        <f>Results!C33</f>
        <v>C07</v>
      </c>
      <c r="L37" s="9" t="str">
        <f>Results!B33</f>
        <v>NM_000903</v>
      </c>
      <c r="M37" s="46">
        <f>Results!F33</f>
        <v>1.7969158596730334E-2</v>
      </c>
      <c r="N37" s="46">
        <f>Results!G33</f>
        <v>7.0969026816929848E-2</v>
      </c>
      <c r="P37" s="3"/>
      <c r="Q37" s="3"/>
      <c r="R37" s="3"/>
      <c r="S37" s="3"/>
      <c r="T37" s="3"/>
    </row>
    <row r="38" spans="10:20" ht="15" customHeight="1">
      <c r="J38" s="167"/>
      <c r="K38" s="9" t="str">
        <f>Results!C34</f>
        <v>C08</v>
      </c>
      <c r="L38" s="9" t="str">
        <f>Results!B34</f>
        <v>NM_004628</v>
      </c>
      <c r="M38" s="46">
        <f>Results!F34</f>
        <v>0.67439543073714525</v>
      </c>
      <c r="N38" s="46">
        <f>Results!G34</f>
        <v>0.10438598992854635</v>
      </c>
      <c r="P38" s="3"/>
      <c r="Q38" s="3"/>
      <c r="R38" s="3"/>
      <c r="S38" s="3"/>
      <c r="T38" s="3"/>
    </row>
    <row r="39" spans="10:20" ht="15" customHeight="1">
      <c r="J39" s="167"/>
      <c r="K39" s="9" t="str">
        <f>Results!C35</f>
        <v>C09</v>
      </c>
      <c r="L39" s="9" t="str">
        <f>Results!B35</f>
        <v>NM_001025366</v>
      </c>
      <c r="M39" s="46">
        <f>Results!F35</f>
        <v>0.45533491679598914</v>
      </c>
      <c r="N39" s="46">
        <f>Results!G35</f>
        <v>0.14492047385944867</v>
      </c>
      <c r="P39" s="3"/>
      <c r="Q39" s="3"/>
      <c r="R39" s="3"/>
      <c r="S39" s="3"/>
      <c r="T39" s="3"/>
    </row>
    <row r="40" spans="10:20" ht="15" customHeight="1">
      <c r="J40" s="167"/>
      <c r="K40" s="9" t="str">
        <f>Results!C36</f>
        <v>C10</v>
      </c>
      <c r="L40" s="9" t="str">
        <f>Results!B36</f>
        <v>NM_002769</v>
      </c>
      <c r="M40" s="46">
        <f>Results!F36</f>
        <v>0.3945645736693203</v>
      </c>
      <c r="N40" s="46">
        <f>Results!G36</f>
        <v>2.7840584941885595E-2</v>
      </c>
      <c r="P40" s="3"/>
      <c r="Q40" s="3"/>
      <c r="R40" s="3"/>
      <c r="S40" s="3"/>
      <c r="T40" s="3"/>
    </row>
    <row r="41" spans="10:20" ht="15" customHeight="1">
      <c r="J41" s="167"/>
      <c r="K41" s="9" t="str">
        <f>Results!C37</f>
        <v>C11</v>
      </c>
      <c r="L41" s="9" t="str">
        <f>Results!B37</f>
        <v>NM_000927</v>
      </c>
      <c r="M41" s="46">
        <f>Results!F37</f>
        <v>0.20049896113948468</v>
      </c>
      <c r="N41" s="46">
        <f>Results!G37</f>
        <v>0.16996779660160627</v>
      </c>
      <c r="P41" s="3"/>
      <c r="Q41" s="3"/>
      <c r="R41" s="3"/>
      <c r="S41" s="3"/>
      <c r="T41" s="3"/>
    </row>
    <row r="42" spans="10:20" ht="15" customHeight="1">
      <c r="J42" s="167"/>
      <c r="K42" s="9" t="str">
        <f>Results!C38</f>
        <v>C12</v>
      </c>
      <c r="L42" s="9" t="str">
        <f>Results!B38</f>
        <v>NM_005359</v>
      </c>
      <c r="M42" s="46">
        <f>Results!F38</f>
        <v>6.114309251262505E-2</v>
      </c>
      <c r="N42" s="46">
        <f>Results!G38</f>
        <v>1.5303442149795754E-2</v>
      </c>
      <c r="P42" s="3"/>
      <c r="Q42" s="3"/>
      <c r="R42" s="3"/>
      <c r="S42" s="3"/>
      <c r="T42" s="3"/>
    </row>
    <row r="43" spans="10:20" ht="15" customHeight="1">
      <c r="J43" s="167"/>
      <c r="K43" s="9" t="str">
        <f>Results!C39</f>
        <v>D01</v>
      </c>
      <c r="L43" s="9" t="str">
        <f>Results!B39</f>
        <v>NM_000598</v>
      </c>
      <c r="M43" s="46">
        <f>Results!F39</f>
        <v>0.48464490846753278</v>
      </c>
      <c r="N43" s="46">
        <f>Results!G39</f>
        <v>0.23871040097760418</v>
      </c>
      <c r="P43" s="3"/>
      <c r="Q43" s="3"/>
      <c r="R43" s="3"/>
      <c r="S43" s="3"/>
      <c r="T43" s="3"/>
    </row>
    <row r="44" spans="10:20" ht="15" customHeight="1">
      <c r="J44" s="167"/>
      <c r="K44" s="9" t="str">
        <f>Results!C40</f>
        <v>D02</v>
      </c>
      <c r="L44" s="9" t="str">
        <f>Results!B40</f>
        <v>NM_000875</v>
      </c>
      <c r="M44" s="46">
        <f>Results!F40</f>
        <v>1.8087587551221751</v>
      </c>
      <c r="N44" s="46">
        <f>Results!G40</f>
        <v>0.53961411825221339</v>
      </c>
      <c r="P44" s="3"/>
      <c r="Q44" s="3"/>
      <c r="R44" s="3"/>
      <c r="S44" s="3"/>
      <c r="T44" s="3"/>
    </row>
    <row r="45" spans="10:20" ht="15" customHeight="1">
      <c r="J45" s="167"/>
      <c r="K45" s="9" t="str">
        <f>Results!C41</f>
        <v>D03</v>
      </c>
      <c r="L45" s="9" t="str">
        <f>Results!B41</f>
        <v>NM_005343</v>
      </c>
      <c r="M45" s="46">
        <f>Results!F41</f>
        <v>8.6585030255878909E-3</v>
      </c>
      <c r="N45" s="46">
        <f>Results!G41</f>
        <v>3.5205096195735546E-3</v>
      </c>
      <c r="P45" s="3"/>
      <c r="Q45" s="3"/>
      <c r="R45" s="3"/>
      <c r="S45" s="3"/>
      <c r="T45" s="3"/>
    </row>
    <row r="46" spans="10:20" ht="15" customHeight="1">
      <c r="J46" s="167"/>
      <c r="K46" s="9" t="str">
        <f>Results!C42</f>
        <v>D04</v>
      </c>
      <c r="L46" s="9" t="str">
        <f>Results!B42</f>
        <v>NM_001963</v>
      </c>
      <c r="M46" s="46">
        <f>Results!F42</f>
        <v>0.23406806185862306</v>
      </c>
      <c r="N46" s="46">
        <f>Results!G42</f>
        <v>0.26425451014034523</v>
      </c>
      <c r="P46" s="3"/>
      <c r="Q46" s="3"/>
      <c r="R46" s="3"/>
      <c r="S46" s="3"/>
      <c r="T46" s="3"/>
    </row>
    <row r="47" spans="10:20" ht="15" customHeight="1">
      <c r="J47" s="167"/>
      <c r="K47" s="9" t="str">
        <f>Results!C43</f>
        <v>D05</v>
      </c>
      <c r="L47" s="9" t="str">
        <f>Results!B43</f>
        <v>NM_000773</v>
      </c>
      <c r="M47" s="46">
        <f>Results!F43</f>
        <v>0.21488946581539514</v>
      </c>
      <c r="N47" s="46">
        <f>Results!G43</f>
        <v>0.35519093478224389</v>
      </c>
      <c r="P47" s="3"/>
      <c r="Q47" s="3"/>
      <c r="R47" s="3"/>
      <c r="S47" s="3"/>
      <c r="T47" s="3"/>
    </row>
    <row r="48" spans="10:20" ht="15" customHeight="1">
      <c r="J48" s="167"/>
      <c r="K48" s="9" t="str">
        <f>Results!C44</f>
        <v>D06</v>
      </c>
      <c r="L48" s="9" t="str">
        <f>Results!B44</f>
        <v>NM_058195</v>
      </c>
      <c r="M48" s="46">
        <f>Results!F44</f>
        <v>0.1918875923265419</v>
      </c>
      <c r="N48" s="46">
        <f>Results!G44</f>
        <v>0.11662912394210095</v>
      </c>
      <c r="P48" s="3"/>
      <c r="Q48" s="3"/>
      <c r="R48" s="3"/>
      <c r="S48" s="3"/>
      <c r="T48" s="3"/>
    </row>
    <row r="49" spans="10:20" ht="15" customHeight="1">
      <c r="J49" s="167"/>
      <c r="K49" s="9" t="str">
        <f>Results!C45</f>
        <v>D07</v>
      </c>
      <c r="L49" s="9" t="str">
        <f>Results!B45</f>
        <v>NM_000662</v>
      </c>
      <c r="M49" s="46">
        <f>Results!F45</f>
        <v>0.25319719605403634</v>
      </c>
      <c r="N49" s="46">
        <f>Results!G45</f>
        <v>0.50115658092108661</v>
      </c>
      <c r="P49" s="3"/>
      <c r="Q49" s="3"/>
      <c r="R49" s="3"/>
      <c r="S49" s="3"/>
      <c r="T49" s="3"/>
    </row>
    <row r="50" spans="10:20" ht="15" customHeight="1">
      <c r="J50" s="167"/>
      <c r="K50" s="9" t="str">
        <f>Results!C46</f>
        <v>D08</v>
      </c>
      <c r="L50" s="9" t="str">
        <f>Results!B46</f>
        <v>NM_003977</v>
      </c>
      <c r="M50" s="46">
        <f>Results!F46</f>
        <v>0.53526800809734609</v>
      </c>
      <c r="N50" s="46">
        <f>Results!G46</f>
        <v>0.22016646839903709</v>
      </c>
      <c r="P50" s="3"/>
      <c r="Q50" s="3"/>
      <c r="R50" s="3"/>
      <c r="S50" s="3"/>
      <c r="T50" s="3"/>
    </row>
    <row r="51" spans="10:20" ht="15" customHeight="1">
      <c r="J51" s="167"/>
      <c r="K51" s="9" t="str">
        <f>Results!C47</f>
        <v>D09</v>
      </c>
      <c r="L51" s="9" t="str">
        <f>Results!B47</f>
        <v>NM_005657</v>
      </c>
      <c r="M51" s="46">
        <f>Results!F47</f>
        <v>0.37414429102399083</v>
      </c>
      <c r="N51" s="46">
        <f>Results!G47</f>
        <v>7.2627849184865007E-2</v>
      </c>
      <c r="P51" s="3"/>
      <c r="Q51" s="3"/>
      <c r="R51" s="3"/>
      <c r="S51" s="3"/>
      <c r="T51" s="3"/>
    </row>
    <row r="52" spans="10:20" ht="15" customHeight="1">
      <c r="J52" s="167"/>
      <c r="K52" s="9" t="str">
        <f>Results!C48</f>
        <v>D10</v>
      </c>
      <c r="L52" s="9" t="str">
        <f>Results!B48</f>
        <v>NM_002392</v>
      </c>
      <c r="M52" s="46">
        <f>Results!F48</f>
        <v>0.86353905541393405</v>
      </c>
      <c r="N52" s="46">
        <f>Results!G48</f>
        <v>8.2388955430938594E-3</v>
      </c>
      <c r="P52" s="3"/>
      <c r="Q52" s="3"/>
      <c r="R52" s="3"/>
      <c r="S52" s="3"/>
      <c r="T52" s="3"/>
    </row>
    <row r="53" spans="10:20" ht="15" customHeight="1">
      <c r="J53" s="167"/>
      <c r="K53" s="9" t="str">
        <f>Results!C49</f>
        <v>D11</v>
      </c>
      <c r="L53" s="9" t="str">
        <f>Results!B49</f>
        <v>NM_000639</v>
      </c>
      <c r="M53" s="46">
        <f>Results!F49</f>
        <v>0.76577899854719134</v>
      </c>
      <c r="N53" s="46">
        <f>Results!G49</f>
        <v>0.4988460882635119</v>
      </c>
      <c r="P53" s="3"/>
      <c r="Q53" s="3"/>
      <c r="R53" s="3"/>
      <c r="S53" s="3"/>
      <c r="T53" s="3"/>
    </row>
    <row r="54" spans="10:20" ht="15" customHeight="1">
      <c r="J54" s="167"/>
      <c r="K54" s="9" t="str">
        <f>Results!C50</f>
        <v>D12</v>
      </c>
      <c r="L54" s="9" t="str">
        <f>Results!B50</f>
        <v>NM_000589</v>
      </c>
      <c r="M54" s="46">
        <f>Results!F50</f>
        <v>0.1192173955688647</v>
      </c>
      <c r="N54" s="46">
        <f>Results!G50</f>
        <v>3.3882089696919332E-2</v>
      </c>
      <c r="P54" s="3"/>
      <c r="Q54" s="3"/>
      <c r="R54" s="3"/>
      <c r="S54" s="3"/>
      <c r="T54" s="3"/>
    </row>
    <row r="55" spans="10:20" ht="15" customHeight="1">
      <c r="J55" s="167"/>
      <c r="K55" s="9" t="str">
        <f>Results!C51</f>
        <v>E01</v>
      </c>
      <c r="L55" s="9" t="str">
        <f>Results!B51</f>
        <v>NM_000612</v>
      </c>
      <c r="M55" s="46">
        <f>Results!F51</f>
        <v>0.23678780172997607</v>
      </c>
      <c r="N55" s="46">
        <f>Results!G51</f>
        <v>9.921256574801246E-2</v>
      </c>
      <c r="P55" s="3"/>
      <c r="Q55" s="3"/>
      <c r="R55" s="3"/>
      <c r="S55" s="3"/>
      <c r="T55" s="3"/>
    </row>
    <row r="56" spans="10:20" ht="15" customHeight="1">
      <c r="J56" s="167"/>
      <c r="K56" s="9" t="str">
        <f>Results!C52</f>
        <v>E02</v>
      </c>
      <c r="L56" s="9" t="str">
        <f>Results!B52</f>
        <v>NM_001641</v>
      </c>
      <c r="M56" s="46">
        <f>Results!F52</f>
        <v>0.50173587425475152</v>
      </c>
      <c r="N56" s="46">
        <f>Results!G52</f>
        <v>0.11084892364539883</v>
      </c>
      <c r="P56" s="3"/>
      <c r="Q56" s="3"/>
      <c r="R56" s="3"/>
      <c r="S56" s="3"/>
      <c r="T56" s="3"/>
    </row>
    <row r="57" spans="10:20" ht="15" customHeight="1">
      <c r="J57" s="167"/>
      <c r="K57" s="9" t="str">
        <f>Results!C53</f>
        <v>E03</v>
      </c>
      <c r="L57" s="9" t="str">
        <f>Results!B53</f>
        <v>NM_000410</v>
      </c>
      <c r="M57" s="46">
        <f>Results!F53</f>
        <v>4.1569426847116203E-2</v>
      </c>
      <c r="N57" s="46">
        <f>Results!G53</f>
        <v>5.0883204225356256E-2</v>
      </c>
      <c r="P57" s="3"/>
      <c r="Q57" s="3"/>
      <c r="R57" s="3"/>
      <c r="S57" s="3"/>
      <c r="T57" s="3"/>
    </row>
    <row r="58" spans="10:20" ht="15" customHeight="1">
      <c r="J58" s="167"/>
      <c r="K58" s="9" t="str">
        <f>Results!C54</f>
        <v>E04</v>
      </c>
      <c r="L58" s="9" t="str">
        <f>Results!B54</f>
        <v>NM_000179</v>
      </c>
      <c r="M58" s="46">
        <f>Results!F54</f>
        <v>0.12004661813137552</v>
      </c>
      <c r="N58" s="46">
        <f>Results!G54</f>
        <v>0.15676405119378267</v>
      </c>
      <c r="P58" s="3"/>
      <c r="Q58" s="3"/>
      <c r="R58" s="3"/>
      <c r="S58" s="3"/>
      <c r="T58" s="3"/>
    </row>
    <row r="59" spans="10:20" ht="15" customHeight="1">
      <c r="J59" s="167"/>
      <c r="K59" s="9" t="str">
        <f>Results!C55</f>
        <v>E05</v>
      </c>
      <c r="L59" s="9" t="str">
        <f>Results!B55</f>
        <v>NM_001020825</v>
      </c>
      <c r="M59" s="46">
        <f>Results!F55</f>
        <v>0.38733846095263785</v>
      </c>
      <c r="N59" s="46">
        <f>Results!G55</f>
        <v>0.14660436865398488</v>
      </c>
      <c r="P59" s="3"/>
      <c r="Q59" s="3"/>
      <c r="R59" s="3"/>
      <c r="S59" s="3"/>
      <c r="T59" s="3"/>
    </row>
    <row r="60" spans="10:20" ht="15" customHeight="1">
      <c r="J60" s="167"/>
      <c r="K60" s="9" t="str">
        <f>Results!C56</f>
        <v>E06</v>
      </c>
      <c r="L60" s="9" t="str">
        <f>Results!B56</f>
        <v>NM_000120</v>
      </c>
      <c r="M60" s="46">
        <f>Results!F56</f>
        <v>0.17986669750135251</v>
      </c>
      <c r="N60" s="46">
        <f>Results!G56</f>
        <v>0.13584185781575736</v>
      </c>
      <c r="P60" s="3"/>
      <c r="Q60" s="3"/>
      <c r="R60" s="3"/>
      <c r="S60" s="3"/>
      <c r="T60" s="3"/>
    </row>
    <row r="61" spans="10:20" ht="15" customHeight="1">
      <c r="J61" s="167"/>
      <c r="K61" s="9" t="str">
        <f>Results!C57</f>
        <v>E07</v>
      </c>
      <c r="L61" s="9" t="str">
        <f>Results!B57</f>
        <v>NM_000103</v>
      </c>
      <c r="M61" s="46">
        <f>Results!F57</f>
        <v>0.81507233240262511</v>
      </c>
      <c r="N61" s="46">
        <f>Results!G57</f>
        <v>0.33915108186191828</v>
      </c>
      <c r="P61" s="3"/>
      <c r="Q61" s="3"/>
      <c r="R61" s="3"/>
      <c r="S61" s="3"/>
      <c r="T61" s="3"/>
    </row>
    <row r="62" spans="10:20" ht="15" customHeight="1">
      <c r="J62" s="167"/>
      <c r="K62" s="9" t="str">
        <f>Results!C58</f>
        <v>E08</v>
      </c>
      <c r="L62" s="9" t="str">
        <f>Results!B58</f>
        <v>NM_000106</v>
      </c>
      <c r="M62" s="46">
        <f>Results!F58</f>
        <v>4.655242072258442E-2</v>
      </c>
      <c r="N62" s="46">
        <f>Results!G58</f>
        <v>0.19166604308370011</v>
      </c>
      <c r="P62" s="3"/>
      <c r="Q62" s="3"/>
      <c r="R62" s="3"/>
      <c r="S62" s="3"/>
      <c r="T62" s="3"/>
    </row>
    <row r="63" spans="10:20" ht="15" customHeight="1">
      <c r="J63" s="167"/>
      <c r="K63" s="9" t="str">
        <f>Results!C59</f>
        <v>E09</v>
      </c>
      <c r="L63" s="9" t="str">
        <f>Results!B59</f>
        <v>NM_000745</v>
      </c>
      <c r="M63" s="46">
        <f>Results!F59</f>
        <v>3.4955582019891539E-2</v>
      </c>
      <c r="N63" s="46">
        <f>Results!G59</f>
        <v>0.10438598992854616</v>
      </c>
      <c r="P63" s="3"/>
      <c r="Q63" s="3"/>
      <c r="R63" s="3"/>
      <c r="S63" s="3"/>
      <c r="T63" s="3"/>
    </row>
    <row r="64" spans="10:20" ht="15" customHeight="1">
      <c r="J64" s="167"/>
      <c r="K64" s="9" t="str">
        <f>Results!C60</f>
        <v>E10</v>
      </c>
      <c r="L64" s="9" t="str">
        <f>Results!B60</f>
        <v>NM_033338</v>
      </c>
      <c r="M64" s="46">
        <f>Results!F60</f>
        <v>3.276577198621651E-2</v>
      </c>
      <c r="N64" s="46">
        <f>Results!G60</f>
        <v>2.6644840367748661E-2</v>
      </c>
      <c r="P64" s="3"/>
      <c r="Q64" s="3"/>
      <c r="R64" s="3"/>
      <c r="S64" s="3"/>
      <c r="T64" s="3"/>
    </row>
    <row r="65" spans="10:20" ht="15" customHeight="1">
      <c r="J65" s="167"/>
      <c r="K65" s="9" t="str">
        <f>Results!C61</f>
        <v>E11</v>
      </c>
      <c r="L65" s="9" t="str">
        <f>Results!B61</f>
        <v>NM_001226</v>
      </c>
      <c r="M65" s="46">
        <f>Results!F61</f>
        <v>0.18620968289033771</v>
      </c>
      <c r="N65" s="46">
        <f>Results!G61</f>
        <v>7.7660959030370805E-2</v>
      </c>
      <c r="P65" s="3"/>
      <c r="Q65" s="3"/>
      <c r="R65" s="3"/>
      <c r="S65" s="3"/>
      <c r="T65" s="3"/>
    </row>
    <row r="66" spans="10:20" ht="15" customHeight="1">
      <c r="J66" s="167"/>
      <c r="K66" s="9" t="str">
        <f>Results!C62</f>
        <v>E12</v>
      </c>
      <c r="L66" s="9" t="str">
        <f>Results!B62</f>
        <v>NM_004346</v>
      </c>
      <c r="M66" s="46">
        <f>Results!F62</f>
        <v>0.2114419196578621</v>
      </c>
      <c r="N66" s="46">
        <f>Results!G62</f>
        <v>4.8027349415250394E-2</v>
      </c>
      <c r="P66" s="3"/>
      <c r="Q66" s="3"/>
      <c r="R66" s="3"/>
      <c r="S66" s="3"/>
      <c r="T66" s="3"/>
    </row>
    <row r="67" spans="10:20" ht="15" customHeight="1">
      <c r="J67" s="167"/>
      <c r="K67" s="9" t="str">
        <f>Results!C63</f>
        <v>F01</v>
      </c>
      <c r="L67" s="9" t="str">
        <f>Results!B63</f>
        <v>NM_005431</v>
      </c>
      <c r="M67" s="46">
        <f>Results!F63</f>
        <v>0.17055788204612121</v>
      </c>
      <c r="N67" s="46">
        <f>Results!G63</f>
        <v>2.4518253059273479E-2</v>
      </c>
      <c r="P67" s="3"/>
      <c r="Q67" s="3"/>
      <c r="R67" s="3"/>
      <c r="S67" s="3"/>
      <c r="T67" s="3"/>
    </row>
    <row r="68" spans="10:20" ht="15" customHeight="1">
      <c r="J68" s="167"/>
      <c r="K68" s="9" t="str">
        <f>Results!C64</f>
        <v>F02</v>
      </c>
      <c r="L68" s="9" t="str">
        <f>Results!B64</f>
        <v>NM_000455</v>
      </c>
      <c r="M68" s="46">
        <f>Results!F64</f>
        <v>1.0955586094158849</v>
      </c>
      <c r="N68" s="46">
        <f>Results!G64</f>
        <v>0.1227107319058445</v>
      </c>
      <c r="P68" s="3"/>
      <c r="Q68" s="3"/>
      <c r="R68" s="3"/>
      <c r="S68" s="3"/>
      <c r="T68" s="3"/>
    </row>
    <row r="69" spans="10:20" ht="15" customHeight="1">
      <c r="J69" s="167"/>
      <c r="K69" s="9" t="str">
        <f>Results!C65</f>
        <v>F03</v>
      </c>
      <c r="L69" s="9" t="str">
        <f>Results!B65</f>
        <v>NM_053056</v>
      </c>
      <c r="M69" s="46">
        <f>Results!F65</f>
        <v>0.39093482156429699</v>
      </c>
      <c r="N69" s="46">
        <f>Results!G65</f>
        <v>0.26364465737900328</v>
      </c>
      <c r="P69" s="3"/>
      <c r="Q69" s="3"/>
      <c r="R69" s="3"/>
      <c r="S69" s="3"/>
      <c r="T69" s="3"/>
    </row>
    <row r="70" spans="10:20" ht="15" customHeight="1">
      <c r="J70" s="167"/>
      <c r="K70" s="9" t="str">
        <f>Results!C66</f>
        <v>F04</v>
      </c>
      <c r="L70" s="9" t="str">
        <f>Results!B66</f>
        <v>NM_000962</v>
      </c>
      <c r="M70" s="46">
        <f>Results!F66</f>
        <v>1.2346632606659543E-3</v>
      </c>
      <c r="N70" s="46">
        <f>Results!G66</f>
        <v>6.137760617782364E-4</v>
      </c>
      <c r="P70" s="3"/>
      <c r="Q70" s="3"/>
      <c r="R70" s="3"/>
      <c r="S70" s="3"/>
      <c r="T70" s="3"/>
    </row>
    <row r="71" spans="10:20" ht="15" customHeight="1">
      <c r="J71" s="167"/>
      <c r="K71" s="9" t="str">
        <f>Results!C67</f>
        <v>F05</v>
      </c>
      <c r="L71" s="9" t="str">
        <f>Results!B67</f>
        <v>NM_000314</v>
      </c>
      <c r="M71" s="46">
        <f>Results!F67</f>
        <v>0.3647550860600437</v>
      </c>
      <c r="N71" s="46">
        <f>Results!G67</f>
        <v>0.47412301558724906</v>
      </c>
      <c r="P71" s="3"/>
      <c r="Q71" s="3"/>
      <c r="R71" s="3"/>
      <c r="S71" s="3"/>
      <c r="T71" s="3"/>
    </row>
    <row r="72" spans="10:20" ht="15" customHeight="1">
      <c r="J72" s="167"/>
      <c r="K72" s="9" t="str">
        <f>Results!C68</f>
        <v>F06</v>
      </c>
      <c r="L72" s="9" t="str">
        <f>Results!B68</f>
        <v>NM_002770</v>
      </c>
      <c r="M72" s="46">
        <f>Results!F68</f>
        <v>0.49942271086901474</v>
      </c>
      <c r="N72" s="46">
        <f>Results!G68</f>
        <v>6.137760617782364E-4</v>
      </c>
      <c r="P72" s="3"/>
      <c r="Q72" s="3"/>
      <c r="R72" s="3"/>
      <c r="S72" s="3"/>
      <c r="T72" s="3"/>
    </row>
    <row r="73" spans="10:20" ht="15" customHeight="1">
      <c r="J73" s="167"/>
      <c r="K73" s="9" t="str">
        <f>Results!C69</f>
        <v>F07</v>
      </c>
      <c r="L73" s="9" t="str">
        <f>Results!B69</f>
        <v>NM_002539</v>
      </c>
      <c r="M73" s="46">
        <f>Results!F69</f>
        <v>0.31316610965603159</v>
      </c>
      <c r="N73" s="46">
        <f>Results!G69</f>
        <v>8.5772956902736258E-2</v>
      </c>
      <c r="P73" s="3"/>
      <c r="Q73" s="3"/>
      <c r="R73" s="3"/>
      <c r="S73" s="3"/>
      <c r="T73" s="3"/>
    </row>
    <row r="74" spans="10:20" ht="15" customHeight="1">
      <c r="J74" s="167"/>
      <c r="K74" s="9" t="str">
        <f>Results!C70</f>
        <v>F08</v>
      </c>
      <c r="L74" s="9" t="str">
        <f>Results!B70</f>
        <v>NM_002524</v>
      </c>
      <c r="M74" s="46">
        <f>Results!F70</f>
        <v>3.7775502622790025E-3</v>
      </c>
      <c r="N74" s="46">
        <f>Results!G70</f>
        <v>4.0949793870573882E-2</v>
      </c>
      <c r="P74" s="3"/>
      <c r="Q74" s="3"/>
      <c r="R74" s="3"/>
      <c r="S74" s="3"/>
      <c r="T74" s="3"/>
    </row>
    <row r="75" spans="10:20" ht="15" customHeight="1">
      <c r="J75" s="167"/>
      <c r="K75" s="9" t="str">
        <f>Results!C71</f>
        <v>F09</v>
      </c>
      <c r="L75" s="9" t="str">
        <f>Results!B71</f>
        <v>NM_000625</v>
      </c>
      <c r="M75" s="46">
        <f>Results!F71</f>
        <v>7.9752119270709868E-2</v>
      </c>
      <c r="N75" s="46">
        <f>Results!G71</f>
        <v>3.5239403970181431E-2</v>
      </c>
      <c r="P75" s="3"/>
      <c r="Q75" s="3"/>
      <c r="R75" s="3"/>
      <c r="S75" s="3"/>
      <c r="T75" s="3"/>
    </row>
    <row r="76" spans="10:20" ht="15" customHeight="1">
      <c r="J76" s="167"/>
      <c r="K76" s="9" t="str">
        <f>Results!C72</f>
        <v>F10</v>
      </c>
      <c r="L76" s="9" t="str">
        <f>Results!B72</f>
        <v>NM_002439</v>
      </c>
      <c r="M76" s="46">
        <f>Results!F72</f>
        <v>1.7237169096308531E-2</v>
      </c>
      <c r="N76" s="46">
        <f>Results!G72</f>
        <v>1.112539215310213E-2</v>
      </c>
      <c r="P76" s="3"/>
      <c r="Q76" s="3"/>
      <c r="R76" s="3"/>
      <c r="S76" s="3"/>
      <c r="T76" s="3"/>
    </row>
    <row r="77" spans="10:20" ht="15" customHeight="1">
      <c r="J77" s="167"/>
      <c r="K77" s="9" t="str">
        <f>Results!C73</f>
        <v>F11</v>
      </c>
      <c r="L77" s="9" t="str">
        <f>Results!B73</f>
        <v>NM_002303</v>
      </c>
      <c r="M77" s="46">
        <f>Results!F73</f>
        <v>3.5164449156957398E-3</v>
      </c>
      <c r="N77" s="46">
        <f>Results!G73</f>
        <v>6.137760617782364E-4</v>
      </c>
      <c r="P77" s="3"/>
      <c r="Q77" s="3"/>
      <c r="R77" s="3"/>
      <c r="S77" s="3"/>
      <c r="T77" s="3"/>
    </row>
    <row r="78" spans="10:20" ht="15" customHeight="1">
      <c r="J78" s="167"/>
      <c r="K78" s="9" t="str">
        <f>Results!C74</f>
        <v>F12</v>
      </c>
      <c r="L78" s="9" t="str">
        <f>Results!B74</f>
        <v>NM_000044</v>
      </c>
      <c r="M78" s="46">
        <f>Results!F74</f>
        <v>0.50289647053392694</v>
      </c>
      <c r="N78" s="46">
        <f>Results!G74</f>
        <v>0.31280453487343785</v>
      </c>
      <c r="P78" s="3"/>
      <c r="Q78" s="3"/>
      <c r="R78" s="3"/>
      <c r="S78" s="3"/>
      <c r="T78" s="3"/>
    </row>
    <row r="79" spans="10:20" ht="15" customHeight="1">
      <c r="J79" s="167"/>
      <c r="K79" s="9" t="str">
        <f>Results!C75</f>
        <v>G01</v>
      </c>
      <c r="L79" s="9" t="str">
        <f>Results!B75</f>
        <v>NM_000418</v>
      </c>
      <c r="M79" s="46">
        <f>Results!F75</f>
        <v>0.2848616537200096</v>
      </c>
      <c r="N79" s="46">
        <f>Results!G75</f>
        <v>0.13273922549529477</v>
      </c>
      <c r="P79" s="3"/>
      <c r="Q79" s="3"/>
      <c r="R79" s="3"/>
      <c r="S79" s="3"/>
      <c r="T79" s="3"/>
    </row>
    <row r="80" spans="10:20" ht="15" customHeight="1">
      <c r="J80" s="167"/>
      <c r="K80" s="9" t="str">
        <f>Results!C76</f>
        <v>G02</v>
      </c>
      <c r="L80" s="9" t="str">
        <f>Results!B76</f>
        <v>NM_000041</v>
      </c>
      <c r="M80" s="46">
        <f>Results!F76</f>
        <v>0.97828948020200035</v>
      </c>
      <c r="N80" s="46">
        <f>Results!G76</f>
        <v>0.400534938794811</v>
      </c>
      <c r="P80" s="3"/>
      <c r="Q80" s="3"/>
      <c r="R80" s="3"/>
      <c r="S80" s="3"/>
      <c r="T80" s="3"/>
    </row>
    <row r="81" spans="10:20" ht="15" customHeight="1">
      <c r="J81" s="167"/>
      <c r="K81" s="9" t="str">
        <f>Results!C77</f>
        <v>G03</v>
      </c>
      <c r="L81" s="9" t="str">
        <f>Results!B77</f>
        <v>NM_002075</v>
      </c>
      <c r="M81" s="46">
        <f>Results!F77</f>
        <v>3.3830707145257928</v>
      </c>
      <c r="N81" s="46">
        <f>Results!G77</f>
        <v>2.1140360811227619</v>
      </c>
      <c r="P81" s="3"/>
      <c r="Q81" s="3"/>
      <c r="R81" s="3"/>
      <c r="S81" s="3"/>
      <c r="T81" s="3"/>
    </row>
    <row r="82" spans="10:20" ht="15" customHeight="1">
      <c r="J82" s="167"/>
      <c r="K82" s="9" t="str">
        <f>Results!C78</f>
        <v>G04</v>
      </c>
      <c r="L82" s="9" t="str">
        <f>Results!B78</f>
        <v>NM_000516</v>
      </c>
      <c r="M82" s="46">
        <f>Results!F78</f>
        <v>4.6034401167882697E-4</v>
      </c>
      <c r="N82" s="46">
        <f>Results!G78</f>
        <v>6.137760617782364E-4</v>
      </c>
      <c r="P82" s="3"/>
      <c r="Q82" s="3"/>
      <c r="R82" s="3"/>
      <c r="S82" s="3"/>
      <c r="T82" s="3"/>
    </row>
    <row r="83" spans="10:20" ht="15" customHeight="1">
      <c r="J83" s="167"/>
      <c r="K83" s="9" t="str">
        <f>Results!C79</f>
        <v>G05</v>
      </c>
      <c r="L83" s="9" t="str">
        <f>Results!B79</f>
        <v>NM_000515</v>
      </c>
      <c r="M83" s="46">
        <f>Results!F79</f>
        <v>8.1536778157324102E-3</v>
      </c>
      <c r="N83" s="46">
        <f>Results!G79</f>
        <v>9.0278287130015819E-4</v>
      </c>
      <c r="P83" s="3"/>
      <c r="Q83" s="3"/>
      <c r="R83" s="3"/>
      <c r="S83" s="3"/>
      <c r="T83" s="3"/>
    </row>
    <row r="84" spans="10:20" ht="15" customHeight="1">
      <c r="J84" s="167"/>
      <c r="K84" s="9" t="str">
        <f>Results!C80</f>
        <v>G06</v>
      </c>
      <c r="L84" s="9" t="str">
        <f>Results!B80</f>
        <v>NM_000690</v>
      </c>
      <c r="M84" s="46">
        <f>Results!F80</f>
        <v>0.15658305482801607</v>
      </c>
      <c r="N84" s="46">
        <f>Results!G80</f>
        <v>7.4153914681780481E-2</v>
      </c>
      <c r="P84" s="3"/>
      <c r="Q84" s="3"/>
      <c r="R84" s="3"/>
      <c r="S84" s="3"/>
      <c r="T84" s="3"/>
    </row>
    <row r="85" spans="10:20" ht="15" customHeight="1">
      <c r="J85" s="167"/>
      <c r="K85" s="9" t="str">
        <f>Results!C81</f>
        <v>G07</v>
      </c>
      <c r="L85" s="9" t="str">
        <f>Results!B81</f>
        <v>NM_001014431</v>
      </c>
      <c r="M85" s="46">
        <f>Results!F81</f>
        <v>2.6006210459735116E-2</v>
      </c>
      <c r="N85" s="46">
        <f>Results!G81</f>
        <v>2.7904984720636957E-2</v>
      </c>
      <c r="P85" s="3"/>
      <c r="Q85" s="3"/>
      <c r="R85" s="3"/>
      <c r="S85" s="3"/>
      <c r="T85" s="3"/>
    </row>
    <row r="86" spans="10:20" ht="15" customHeight="1">
      <c r="J86" s="167"/>
      <c r="K86" s="9" t="str">
        <f>Results!C82</f>
        <v>G08</v>
      </c>
      <c r="L86" s="9" t="str">
        <f>Results!B82</f>
        <v>NM_000795</v>
      </c>
      <c r="M86" s="46">
        <f>Results!F82</f>
        <v>2.1567458646822319E-2</v>
      </c>
      <c r="N86" s="46">
        <f>Results!G82</f>
        <v>7.4769555240148588E-3</v>
      </c>
      <c r="P86" s="3"/>
      <c r="Q86" s="3"/>
      <c r="R86" s="3"/>
      <c r="S86" s="3"/>
      <c r="T86" s="3"/>
    </row>
    <row r="87" spans="10:20" ht="15" customHeight="1">
      <c r="J87" s="167"/>
      <c r="K87" s="9" t="str">
        <f>Results!C83</f>
        <v>G09</v>
      </c>
      <c r="L87" s="9" t="str">
        <f>Results!B83</f>
        <v>NM_000102</v>
      </c>
      <c r="M87" s="46">
        <f>Results!F83</f>
        <v>0.38466291876619596</v>
      </c>
      <c r="N87" s="46">
        <f>Results!G83</f>
        <v>0.34949248354475487</v>
      </c>
      <c r="P87" s="3"/>
      <c r="Q87" s="3"/>
      <c r="R87" s="3"/>
      <c r="S87" s="3"/>
      <c r="T87" s="3"/>
    </row>
    <row r="88" spans="10:20" ht="15" customHeight="1">
      <c r="J88" s="167"/>
      <c r="K88" s="9" t="str">
        <f>Results!C84</f>
        <v>G10</v>
      </c>
      <c r="L88" s="9" t="str">
        <f>Results!B84</f>
        <v>NM_000771</v>
      </c>
      <c r="M88" s="46">
        <f>Results!F84</f>
        <v>7.6428865640781295E-3</v>
      </c>
      <c r="N88" s="46">
        <f>Results!G84</f>
        <v>3.8792675603009212E-3</v>
      </c>
      <c r="P88" s="3"/>
      <c r="Q88" s="3"/>
      <c r="R88" s="3"/>
      <c r="S88" s="3"/>
      <c r="T88" s="3"/>
    </row>
    <row r="89" spans="10:20" ht="15" customHeight="1">
      <c r="J89" s="167"/>
      <c r="K89" s="9" t="str">
        <f>Results!C85</f>
        <v>G11</v>
      </c>
      <c r="L89" s="9" t="str">
        <f>Results!B85</f>
        <v>NM_000104</v>
      </c>
      <c r="M89" s="46">
        <f>Results!F85</f>
        <v>1.6650007837945065E-2</v>
      </c>
      <c r="N89" s="46">
        <f>Results!G85</f>
        <v>4.047944537162336E-2</v>
      </c>
      <c r="P89" s="3"/>
      <c r="Q89" s="3"/>
      <c r="R89" s="3"/>
      <c r="S89" s="3"/>
      <c r="T89" s="3"/>
    </row>
    <row r="90" spans="10:20" ht="15" customHeight="1">
      <c r="J90" s="167"/>
      <c r="K90" s="9" t="str">
        <f>Results!C86</f>
        <v>G12</v>
      </c>
      <c r="L90" s="9" t="str">
        <f>Results!B86</f>
        <v>NM_000669</v>
      </c>
      <c r="M90" s="46">
        <f>Results!F86</f>
        <v>0.34190482006150441</v>
      </c>
      <c r="N90" s="46">
        <f>Results!G86</f>
        <v>0.21365179356622491</v>
      </c>
      <c r="P90" s="3"/>
      <c r="Q90" s="3"/>
      <c r="R90" s="3"/>
      <c r="S90" s="3"/>
      <c r="T90" s="3"/>
    </row>
    <row r="91" spans="10:20" ht="15" customHeight="1">
      <c r="J91" s="166" t="str">
        <f>'Gene Table'!A99</f>
        <v>Plate 2</v>
      </c>
      <c r="K91" s="9" t="str">
        <f>Results!C95</f>
        <v>A01</v>
      </c>
      <c r="L91" s="9" t="str">
        <f>Results!B95</f>
        <v>NM_001005735</v>
      </c>
      <c r="M91" s="46">
        <f>Results!F95</f>
        <v>3.430840514202854E-3</v>
      </c>
      <c r="N91" s="46">
        <f>Results!G95</f>
        <v>0.34868591658760145</v>
      </c>
      <c r="O91" s="3"/>
      <c r="P91" s="3"/>
    </row>
    <row r="92" spans="10:20" ht="15" customHeight="1">
      <c r="J92" s="167"/>
      <c r="K92" s="9" t="str">
        <f>Results!C96</f>
        <v>A02</v>
      </c>
      <c r="L92" s="9" t="str">
        <f>Results!B96</f>
        <v>NM_005427</v>
      </c>
      <c r="M92" s="46">
        <f>Results!F96</f>
        <v>6.4978718929728979E-2</v>
      </c>
      <c r="N92" s="46">
        <f>Results!G96</f>
        <v>1.3747007656581935E-3</v>
      </c>
      <c r="O92" s="3"/>
      <c r="P92" s="3"/>
    </row>
    <row r="93" spans="10:20" ht="15" customHeight="1">
      <c r="J93" s="167"/>
      <c r="K93" s="9" t="str">
        <f>Results!C97</f>
        <v>A03</v>
      </c>
      <c r="L93" s="9" t="str">
        <f>Results!B97</f>
        <v>NM_002452</v>
      </c>
      <c r="M93" s="46">
        <f>Results!F97</f>
        <v>0.1893916255079463</v>
      </c>
      <c r="N93" s="46">
        <f>Results!G97</f>
        <v>8.1819853345361446E-3</v>
      </c>
      <c r="O93" s="3"/>
      <c r="P93" s="3"/>
    </row>
    <row r="94" spans="10:20" ht="15" customHeight="1">
      <c r="J94" s="167"/>
      <c r="K94" s="9" t="str">
        <f>Results!C98</f>
        <v>A04</v>
      </c>
      <c r="L94" s="9" t="str">
        <f>Results!B98</f>
        <v>NM_006892</v>
      </c>
      <c r="M94" s="46">
        <f>Results!F98</f>
        <v>0.50096363181234937</v>
      </c>
      <c r="N94" s="46">
        <f>Results!G98</f>
        <v>3.6735872071362793E-2</v>
      </c>
      <c r="O94" s="3"/>
      <c r="P94" s="3"/>
    </row>
    <row r="95" spans="10:20" ht="15" customHeight="1">
      <c r="J95" s="167"/>
      <c r="K95" s="9" t="str">
        <f>Results!C99</f>
        <v>A05</v>
      </c>
      <c r="L95" s="9" t="str">
        <f>Results!B99</f>
        <v>NM_001033</v>
      </c>
      <c r="M95" s="46">
        <f>Results!F99</f>
        <v>4.6758502585073549E-3</v>
      </c>
      <c r="N95" s="46">
        <f>Results!G99</f>
        <v>0.25057829046054314</v>
      </c>
    </row>
    <row r="96" spans="10:20" ht="15" customHeight="1">
      <c r="J96" s="167"/>
      <c r="K96" s="9" t="str">
        <f>Results!C100</f>
        <v>A06</v>
      </c>
      <c r="L96" s="9" t="str">
        <f>Results!B100</f>
        <v>BC071181</v>
      </c>
      <c r="M96" s="46">
        <f>Results!F100</f>
        <v>0.84837721380242714</v>
      </c>
      <c r="N96" s="46">
        <f>Results!G100</f>
        <v>3.4401010687349584E-3</v>
      </c>
    </row>
    <row r="97" spans="10:14" ht="15" customHeight="1">
      <c r="J97" s="167"/>
      <c r="K97" s="9" t="str">
        <f>Results!C101</f>
        <v>A07</v>
      </c>
      <c r="L97" s="9" t="str">
        <f>Results!B101</f>
        <v>BC008403</v>
      </c>
      <c r="M97" s="46">
        <f>Results!F101</f>
        <v>5.1573643392298828E-2</v>
      </c>
      <c r="N97" s="46">
        <f>Results!G101</f>
        <v>0.22118620779491166</v>
      </c>
    </row>
    <row r="98" spans="10:14" ht="15" customHeight="1">
      <c r="J98" s="167"/>
      <c r="K98" s="9" t="str">
        <f>Results!C102</f>
        <v>A08</v>
      </c>
      <c r="L98" s="9" t="str">
        <f>Results!B102</f>
        <v>BC004257</v>
      </c>
      <c r="M98" s="46">
        <f>Results!F102</f>
        <v>6.9481744059402356E-2</v>
      </c>
      <c r="N98" s="46">
        <f>Results!G102</f>
        <v>1.6669253796021223E-2</v>
      </c>
    </row>
    <row r="99" spans="10:14" ht="15" customHeight="1">
      <c r="J99" s="167"/>
      <c r="K99" s="9" t="str">
        <f>Results!C103</f>
        <v>A09</v>
      </c>
      <c r="L99" s="9" t="str">
        <f>Results!B103</f>
        <v>NM_130398</v>
      </c>
      <c r="M99" s="46">
        <f>Results!F103</f>
        <v>2.5314558110880001E-2</v>
      </c>
      <c r="N99" s="46">
        <f>Results!G103</f>
        <v>5.6719947207322575E-2</v>
      </c>
    </row>
    <row r="100" spans="10:14" ht="15" customHeight="1">
      <c r="J100" s="167"/>
      <c r="K100" s="9" t="str">
        <f>Results!C104</f>
        <v>A10</v>
      </c>
      <c r="L100" s="9" t="str">
        <f>Results!B104</f>
        <v>NM_001076</v>
      </c>
      <c r="M100" s="46">
        <f>Results!F104</f>
        <v>4.879163970078329E-2</v>
      </c>
      <c r="N100" s="46">
        <f>Results!G104</f>
        <v>1.3620543616703173E-3</v>
      </c>
    </row>
    <row r="101" spans="10:14" ht="15" customHeight="1">
      <c r="J101" s="167"/>
      <c r="K101" s="9" t="str">
        <f>Results!C105</f>
        <v>A11</v>
      </c>
      <c r="L101" s="9" t="str">
        <f>Results!B105</f>
        <v>NM_004360</v>
      </c>
      <c r="M101" s="46">
        <f>Results!F105</f>
        <v>0.22367011986109434</v>
      </c>
      <c r="N101" s="46">
        <f>Results!G105</f>
        <v>4.7980591772233449E-3</v>
      </c>
    </row>
    <row r="102" spans="10:14" ht="15" customHeight="1">
      <c r="J102" s="167"/>
      <c r="K102" s="9" t="str">
        <f>Results!C106</f>
        <v>A12</v>
      </c>
      <c r="L102" s="9" t="str">
        <f>Results!B106</f>
        <v>NM_005847</v>
      </c>
      <c r="M102" s="46">
        <f>Results!F106</f>
        <v>0.13025805044582092</v>
      </c>
      <c r="N102" s="46">
        <f>Results!G106</f>
        <v>4.7539199752757479E-3</v>
      </c>
    </row>
    <row r="103" spans="10:14" ht="15" customHeight="1">
      <c r="J103" s="167"/>
      <c r="K103" s="9" t="str">
        <f>Results!C107</f>
        <v>B01</v>
      </c>
      <c r="L103" s="9" t="str">
        <f>Results!B107</f>
        <v>NM_001785</v>
      </c>
      <c r="M103" s="46">
        <f>Results!F107</f>
        <v>0.29650145943458972</v>
      </c>
      <c r="N103" s="46">
        <f>Results!G107</f>
        <v>5.705886111758097E-3</v>
      </c>
    </row>
    <row r="104" spans="10:14" ht="15" customHeight="1">
      <c r="J104" s="167"/>
      <c r="K104" s="9" t="str">
        <f>Results!C108</f>
        <v>B02</v>
      </c>
      <c r="L104" s="9" t="str">
        <f>Results!B108</f>
        <v>NM_014641</v>
      </c>
      <c r="M104" s="46">
        <f>Results!F108</f>
        <v>4.1123620976522939E-2</v>
      </c>
      <c r="N104" s="46">
        <f>Results!G108</f>
        <v>2.4688790995730542E-2</v>
      </c>
    </row>
    <row r="105" spans="10:14" ht="15" customHeight="1">
      <c r="J105" s="167"/>
      <c r="K105" s="9" t="str">
        <f>Results!C109</f>
        <v>B03</v>
      </c>
      <c r="L105" s="9" t="str">
        <f>Results!B109</f>
        <v>NM_001040280</v>
      </c>
      <c r="M105" s="46">
        <f>Results!F109</f>
        <v>8.1114919868472066E-2</v>
      </c>
      <c r="N105" s="46">
        <f>Results!G109</f>
        <v>1.31390064883393E-2</v>
      </c>
    </row>
    <row r="106" spans="10:14" ht="15" customHeight="1">
      <c r="J106" s="167"/>
      <c r="K106" s="9" t="str">
        <f>Results!C110</f>
        <v>B04</v>
      </c>
      <c r="L106" s="9" t="str">
        <f>Results!B110</f>
        <v>NM_000591</v>
      </c>
      <c r="M106" s="46">
        <f>Results!F110</f>
        <v>1.3901385990260653E-3</v>
      </c>
      <c r="N106" s="46">
        <f>Results!G110</f>
        <v>5.0531728259991429E-2</v>
      </c>
    </row>
    <row r="107" spans="10:14" ht="15" customHeight="1">
      <c r="J107" s="167"/>
      <c r="K107" s="9" t="str">
        <f>Results!C111</f>
        <v>B05</v>
      </c>
      <c r="L107" s="9" t="str">
        <f>Results!B111</f>
        <v>NM_003873</v>
      </c>
      <c r="M107" s="46">
        <f>Results!F111</f>
        <v>0.7183594289023868</v>
      </c>
      <c r="N107" s="46">
        <f>Results!G111</f>
        <v>1.0203878445906938E-3</v>
      </c>
    </row>
    <row r="108" spans="10:14" ht="15" customHeight="1">
      <c r="J108" s="167"/>
      <c r="K108" s="9" t="str">
        <f>Results!C112</f>
        <v>B06</v>
      </c>
      <c r="L108" s="9" t="str">
        <f>Results!B112</f>
        <v>NM_000071</v>
      </c>
      <c r="M108" s="46">
        <f>Results!F112</f>
        <v>0.10125823244352002</v>
      </c>
      <c r="N108" s="46">
        <f>Results!G112</f>
        <v>0.21563550799804779</v>
      </c>
    </row>
    <row r="109" spans="10:14" ht="15" customHeight="1">
      <c r="J109" s="167"/>
      <c r="K109" s="9" t="str">
        <f>Results!C113</f>
        <v>B07</v>
      </c>
      <c r="L109" s="9" t="str">
        <f>Results!B113</f>
        <v>NM_003786</v>
      </c>
      <c r="M109" s="46">
        <f>Results!F113</f>
        <v>3.4660696229759341E-2</v>
      </c>
      <c r="N109" s="46">
        <f>Results!G113</f>
        <v>1.3446116206942674E-2</v>
      </c>
    </row>
    <row r="110" spans="10:14" ht="15" customHeight="1">
      <c r="J110" s="167"/>
      <c r="K110" s="9" t="str">
        <f>Results!C114</f>
        <v>B08</v>
      </c>
      <c r="L110" s="9" t="str">
        <f>Results!B114</f>
        <v>NM_001029851</v>
      </c>
      <c r="M110" s="46">
        <f>Results!F114</f>
        <v>0.12640374488702635</v>
      </c>
      <c r="N110" s="46">
        <f>Results!G114</f>
        <v>0.35683606354271669</v>
      </c>
    </row>
    <row r="111" spans="10:14" ht="15" customHeight="1">
      <c r="J111" s="167"/>
      <c r="K111" s="9" t="str">
        <f>Results!C115</f>
        <v>B09</v>
      </c>
      <c r="L111" s="9" t="str">
        <f>Results!B115</f>
        <v>NM_003604</v>
      </c>
      <c r="M111" s="46">
        <f>Results!F115</f>
        <v>5.6905261940009876E-3</v>
      </c>
      <c r="N111" s="46">
        <f>Results!G115</f>
        <v>1.7417322446701897E-2</v>
      </c>
    </row>
    <row r="112" spans="10:14" ht="15" customHeight="1">
      <c r="J112" s="167"/>
      <c r="K112" s="9" t="str">
        <f>Results!C116</f>
        <v>B10</v>
      </c>
      <c r="L112" s="9" t="str">
        <f>Results!B116</f>
        <v>NM_004347</v>
      </c>
      <c r="M112" s="46">
        <f>Results!F116</f>
        <v>0.68909642492504752</v>
      </c>
      <c r="N112" s="46">
        <f>Results!G116</f>
        <v>1.3005461713104661E-3</v>
      </c>
    </row>
    <row r="113" spans="10:14" ht="15" customHeight="1">
      <c r="J113" s="167"/>
      <c r="K113" s="9" t="str">
        <f>Results!C117</f>
        <v>B11</v>
      </c>
      <c r="L113" s="9" t="str">
        <f>Results!B117</f>
        <v>NM_001225</v>
      </c>
      <c r="M113" s="46">
        <f>Results!F117</f>
        <v>0.11739512822308097</v>
      </c>
      <c r="N113" s="46">
        <f>Results!G117</f>
        <v>0.12271073190584439</v>
      </c>
    </row>
    <row r="114" spans="10:14" ht="15" customHeight="1">
      <c r="J114" s="167"/>
      <c r="K114" s="9" t="str">
        <f>Results!C118</f>
        <v>B12</v>
      </c>
      <c r="L114" s="9" t="str">
        <f>Results!B118</f>
        <v>NM_001223</v>
      </c>
      <c r="M114" s="46">
        <f>Results!F118</f>
        <v>8.8182364242593927E-4</v>
      </c>
      <c r="N114" s="46">
        <f>Results!G118</f>
        <v>2.888905188160501E-2</v>
      </c>
    </row>
    <row r="115" spans="10:14" ht="15" customHeight="1">
      <c r="J115" s="167"/>
      <c r="K115" s="9" t="str">
        <f>Results!C119</f>
        <v>C01</v>
      </c>
      <c r="L115" s="9" t="str">
        <f>Results!B119</f>
        <v>NM_004655</v>
      </c>
      <c r="M115" s="46">
        <f>Results!F119</f>
        <v>0.49406671745510844</v>
      </c>
      <c r="N115" s="46">
        <f>Results!G119</f>
        <v>7.5739490323912932E-4</v>
      </c>
    </row>
    <row r="116" spans="10:14" ht="15" customHeight="1">
      <c r="J116" s="167"/>
      <c r="K116" s="9" t="str">
        <f>Results!C120</f>
        <v>C02</v>
      </c>
      <c r="L116" s="9" t="str">
        <f>Results!B120</f>
        <v>NM_030782</v>
      </c>
      <c r="M116" s="46">
        <f>Results!F120</f>
        <v>4.7238635767253415E-2</v>
      </c>
      <c r="N116" s="46">
        <f>Results!G120</f>
        <v>0.78821803597923801</v>
      </c>
    </row>
    <row r="117" spans="10:14" ht="15" customHeight="1">
      <c r="J117" s="167"/>
      <c r="K117" s="9" t="str">
        <f>Results!C121</f>
        <v>C03</v>
      </c>
      <c r="L117" s="9" t="str">
        <f>Results!B121</f>
        <v>NM_006304</v>
      </c>
      <c r="M117" s="46">
        <f>Results!F121</f>
        <v>0.22110104941670447</v>
      </c>
      <c r="N117" s="46">
        <f>Results!G121</f>
        <v>2.8794320650216846E-3</v>
      </c>
    </row>
    <row r="118" spans="10:14" ht="15" customHeight="1">
      <c r="J118" s="167"/>
      <c r="K118" s="9" t="str">
        <f>Results!C122</f>
        <v>C04</v>
      </c>
      <c r="L118" s="9" t="str">
        <f>Results!B122</f>
        <v>NM_024608</v>
      </c>
      <c r="M118" s="46">
        <f>Results!F122</f>
        <v>7.5710330042055851E-4</v>
      </c>
      <c r="N118" s="46">
        <f>Results!G122</f>
        <v>7.01538780193358E-2</v>
      </c>
    </row>
    <row r="119" spans="10:14" ht="15" customHeight="1">
      <c r="J119" s="167"/>
      <c r="K119" s="9" t="str">
        <f>Results!C123</f>
        <v>C05</v>
      </c>
      <c r="L119" s="9" t="str">
        <f>Results!B123</f>
        <v>NM_024596</v>
      </c>
      <c r="M119" s="46">
        <f>Results!F123</f>
        <v>8.1332022529638211E-4</v>
      </c>
      <c r="N119" s="46">
        <f>Results!G123</f>
        <v>5.4681230666345682E-4</v>
      </c>
    </row>
    <row r="120" spans="10:14" ht="15" customHeight="1">
      <c r="J120" s="167"/>
      <c r="K120" s="9" t="str">
        <f>Results!C124</f>
        <v>C06</v>
      </c>
      <c r="L120" s="9" t="str">
        <f>Results!B124</f>
        <v>NM_004639</v>
      </c>
      <c r="M120" s="46">
        <f>Results!F124</f>
        <v>2.4736372804554381E-2</v>
      </c>
      <c r="N120" s="46">
        <f>Results!G124</f>
        <v>5.4681230666345682E-4</v>
      </c>
    </row>
    <row r="121" spans="10:14" ht="15" customHeight="1">
      <c r="J121" s="167"/>
      <c r="K121" s="9" t="str">
        <f>Results!C125</f>
        <v>C07</v>
      </c>
      <c r="L121" s="9" t="str">
        <f>Results!B125</f>
        <v>NM_001080124</v>
      </c>
      <c r="M121" s="46">
        <f>Results!F125</f>
        <v>0.92837384135713108</v>
      </c>
      <c r="N121" s="46">
        <f>Results!G125</f>
        <v>6.3226215018870185E-2</v>
      </c>
    </row>
    <row r="122" spans="10:14" ht="15" customHeight="1">
      <c r="J122" s="167"/>
      <c r="K122" s="9" t="str">
        <f>Results!C126</f>
        <v>C08</v>
      </c>
      <c r="L122" s="9" t="str">
        <f>Results!B126</f>
        <v>NM_021141</v>
      </c>
      <c r="M122" s="46">
        <f>Results!F126</f>
        <v>0.62681478335027951</v>
      </c>
      <c r="N122" s="46">
        <f>Results!G126</f>
        <v>9.2997344619152281E-2</v>
      </c>
    </row>
    <row r="123" spans="10:14" ht="15" customHeight="1">
      <c r="J123" s="167"/>
      <c r="K123" s="9" t="str">
        <f>Results!C127</f>
        <v>C09</v>
      </c>
      <c r="L123" s="9" t="str">
        <f>Results!B127</f>
        <v>NM_003401</v>
      </c>
      <c r="M123" s="46">
        <f>Results!F127</f>
        <v>0.5431582306547349</v>
      </c>
      <c r="N123" s="46">
        <f>Results!G127</f>
        <v>0.12910946439367343</v>
      </c>
    </row>
    <row r="124" spans="10:14" ht="15" customHeight="1">
      <c r="J124" s="167"/>
      <c r="K124" s="9" t="str">
        <f>Results!C128</f>
        <v>C10</v>
      </c>
      <c r="L124" s="9" t="str">
        <f>Results!B128</f>
        <v>NM_001017415</v>
      </c>
      <c r="M124" s="46">
        <f>Results!F128</f>
        <v>0.27600719438107718</v>
      </c>
      <c r="N124" s="46">
        <f>Results!G128</f>
        <v>2.4803141437003125E-2</v>
      </c>
    </row>
    <row r="125" spans="10:14" ht="15" customHeight="1">
      <c r="J125" s="167"/>
      <c r="K125" s="9" t="str">
        <f>Results!C129</f>
        <v>C11</v>
      </c>
      <c r="L125" s="9" t="str">
        <f>Results!B129</f>
        <v>NM_000373</v>
      </c>
      <c r="M125" s="46">
        <f>Results!F129</f>
        <v>8.4169680103488922E-2</v>
      </c>
      <c r="N125" s="46">
        <f>Results!G129</f>
        <v>0.15142409211750893</v>
      </c>
    </row>
    <row r="126" spans="10:14" ht="15" customHeight="1">
      <c r="J126" s="167"/>
      <c r="K126" s="9" t="str">
        <f>Results!C130</f>
        <v>C12</v>
      </c>
      <c r="L126" s="9" t="str">
        <f>Results!B130</f>
        <v>NM_001074</v>
      </c>
      <c r="M126" s="46">
        <f>Results!F130</f>
        <v>0.66716296531900077</v>
      </c>
      <c r="N126" s="46">
        <f>Results!G130</f>
        <v>1.3633816994387871E-2</v>
      </c>
    </row>
    <row r="127" spans="10:14" ht="15" customHeight="1">
      <c r="J127" s="167"/>
      <c r="K127" s="9" t="str">
        <f>Results!C131</f>
        <v>D01</v>
      </c>
      <c r="L127" s="9" t="str">
        <f>Results!B131</f>
        <v>NM_182729</v>
      </c>
      <c r="M127" s="46">
        <f>Results!F131</f>
        <v>2.4899402294966158</v>
      </c>
      <c r="N127" s="46">
        <f>Results!G131</f>
        <v>0.21266679023771401</v>
      </c>
    </row>
    <row r="128" spans="10:14" ht="15" customHeight="1">
      <c r="J128" s="167"/>
      <c r="K128" s="9" t="str">
        <f>Results!C132</f>
        <v>D02</v>
      </c>
      <c r="L128" s="9" t="str">
        <f>Results!B132</f>
        <v>NM_000355</v>
      </c>
      <c r="M128" s="46">
        <f>Results!F132</f>
        <v>1.1919309277468133E-2</v>
      </c>
      <c r="N128" s="46">
        <f>Results!G132</f>
        <v>0.48074152624132638</v>
      </c>
    </row>
    <row r="129" spans="10:14" ht="15" customHeight="1">
      <c r="J129" s="167"/>
      <c r="K129" s="9" t="str">
        <f>Results!C133</f>
        <v>D03</v>
      </c>
      <c r="L129" s="9" t="str">
        <f>Results!B133</f>
        <v>NM_000636</v>
      </c>
      <c r="M129" s="46">
        <f>Results!F133</f>
        <v>0.32221847275742471</v>
      </c>
      <c r="N129" s="46">
        <f>Results!G133</f>
        <v>3.1364175072788126E-3</v>
      </c>
    </row>
    <row r="130" spans="10:14" ht="15" customHeight="1">
      <c r="J130" s="167"/>
      <c r="K130" s="9" t="str">
        <f>Results!C134</f>
        <v>D04</v>
      </c>
      <c r="L130" s="9" t="str">
        <f>Results!B134</f>
        <v>NM_194255</v>
      </c>
      <c r="M130" s="46">
        <f>Results!F134</f>
        <v>0.29581718640673488</v>
      </c>
      <c r="N130" s="46">
        <f>Results!G134</f>
        <v>0.23542400434683686</v>
      </c>
    </row>
    <row r="131" spans="10:14" ht="15" customHeight="1">
      <c r="J131" s="167"/>
      <c r="K131" s="9" t="str">
        <f>Results!C135</f>
        <v>D05</v>
      </c>
      <c r="L131" s="9" t="str">
        <f>Results!B135</f>
        <v>NM_000452</v>
      </c>
      <c r="M131" s="46">
        <f>Results!F135</f>
        <v>0.26415277013701577</v>
      </c>
      <c r="N131" s="46">
        <f>Results!G135</f>
        <v>0.31643914849256999</v>
      </c>
    </row>
    <row r="132" spans="10:14" ht="15" customHeight="1">
      <c r="J132" s="167"/>
      <c r="K132" s="9" t="str">
        <f>Results!C136</f>
        <v>D06</v>
      </c>
      <c r="L132" s="9" t="str">
        <f>Results!B136</f>
        <v>NM_022362</v>
      </c>
      <c r="M132" s="46">
        <f>Results!F136</f>
        <v>0.3485516698483665</v>
      </c>
      <c r="N132" s="46">
        <f>Results!G136</f>
        <v>0.10390473701784846</v>
      </c>
    </row>
    <row r="133" spans="10:14" ht="15" customHeight="1">
      <c r="J133" s="167"/>
      <c r="K133" s="9" t="str">
        <f>Results!C137</f>
        <v>D07</v>
      </c>
      <c r="L133" s="9" t="str">
        <f>Results!B137</f>
        <v>NM_005410</v>
      </c>
      <c r="M133" s="46">
        <f>Results!F137</f>
        <v>0.73685080619503474</v>
      </c>
      <c r="N133" s="46">
        <f>Results!G137</f>
        <v>0.4464797555301912</v>
      </c>
    </row>
    <row r="134" spans="10:14" ht="15" customHeight="1">
      <c r="J134" s="167"/>
      <c r="K134" s="9" t="str">
        <f>Results!C138</f>
        <v>D08</v>
      </c>
      <c r="L134" s="9" t="str">
        <f>Results!B138</f>
        <v>NM_022162</v>
      </c>
      <c r="M134" s="46">
        <f>Results!F138</f>
        <v>0.51504763651811503</v>
      </c>
      <c r="N134" s="46">
        <f>Results!G138</f>
        <v>0.19614602447418766</v>
      </c>
    </row>
    <row r="135" spans="10:14" ht="15" customHeight="1">
      <c r="J135" s="167"/>
      <c r="K135" s="9" t="str">
        <f>Results!C139</f>
        <v>D09</v>
      </c>
      <c r="L135" s="9" t="str">
        <f>Results!B139</f>
        <v>NM_000450</v>
      </c>
      <c r="M135" s="46">
        <f>Results!F139</f>
        <v>1.1887492611868107</v>
      </c>
      <c r="N135" s="46">
        <f>Results!G139</f>
        <v>6.4704057740086127E-2</v>
      </c>
    </row>
    <row r="136" spans="10:14" ht="15" customHeight="1">
      <c r="J136" s="167"/>
      <c r="K136" s="9" t="str">
        <f>Results!C140</f>
        <v>D10</v>
      </c>
      <c r="L136" s="9" t="str">
        <f>Results!B140</f>
        <v>NM_002957</v>
      </c>
      <c r="M136" s="46">
        <f>Results!F140</f>
        <v>1.0541726086945675</v>
      </c>
      <c r="N136" s="46">
        <f>Results!G140</f>
        <v>7.3400214782344706E-3</v>
      </c>
    </row>
    <row r="137" spans="10:14" ht="15" customHeight="1">
      <c r="J137" s="167"/>
      <c r="K137" s="9" t="str">
        <f>Results!C141</f>
        <v>D11</v>
      </c>
      <c r="L137" s="9" t="str">
        <f>Results!B141</f>
        <v>NM_002894</v>
      </c>
      <c r="M137" s="46">
        <f>Results!F141</f>
        <v>0.16411485967495815</v>
      </c>
      <c r="N137" s="46">
        <f>Results!G141</f>
        <v>0.44442134058328536</v>
      </c>
    </row>
    <row r="138" spans="10:14" ht="15" customHeight="1">
      <c r="J138" s="167"/>
      <c r="K138" s="9" t="str">
        <f>Results!C142</f>
        <v>D12</v>
      </c>
      <c r="L138" s="9" t="str">
        <f>Results!B142</f>
        <v>NM_002890</v>
      </c>
      <c r="M138" s="46">
        <f>Results!F142</f>
        <v>0.32596247106580628</v>
      </c>
      <c r="N138" s="46">
        <f>Results!G142</f>
        <v>3.0185510278901435E-2</v>
      </c>
    </row>
    <row r="139" spans="10:14" ht="15" customHeight="1">
      <c r="J139" s="167"/>
      <c r="K139" s="9" t="str">
        <f>Results!C143</f>
        <v>E01</v>
      </c>
      <c r="L139" s="9" t="str">
        <f>Results!B143</f>
        <v>NM_000958</v>
      </c>
      <c r="M139" s="46">
        <f>Results!F143</f>
        <v>0.69069041648076268</v>
      </c>
      <c r="N139" s="46">
        <f>Results!G143</f>
        <v>8.8388347648318447E-2</v>
      </c>
    </row>
    <row r="140" spans="10:14" ht="15" customHeight="1">
      <c r="J140" s="167"/>
      <c r="K140" s="9" t="str">
        <f>Results!C144</f>
        <v>E02</v>
      </c>
      <c r="L140" s="9" t="str">
        <f>Results!B144</f>
        <v>NM_000956</v>
      </c>
      <c r="M140" s="46">
        <f>Results!F144</f>
        <v>5.7224540271408324E-2</v>
      </c>
      <c r="N140" s="46">
        <f>Results!G144</f>
        <v>9.8755163982922139E-2</v>
      </c>
    </row>
    <row r="141" spans="10:14" ht="15" customHeight="1">
      <c r="J141" s="167"/>
      <c r="K141" s="9" t="str">
        <f>Results!C145</f>
        <v>E03</v>
      </c>
      <c r="L141" s="9" t="str">
        <f>Results!B145</f>
        <v>NM_000264</v>
      </c>
      <c r="M141" s="46">
        <f>Results!F145</f>
        <v>0.16525636879647865</v>
      </c>
      <c r="N141" s="46">
        <f>Results!G145</f>
        <v>4.5331781419242975E-2</v>
      </c>
    </row>
    <row r="142" spans="10:14" ht="15" customHeight="1">
      <c r="J142" s="167"/>
      <c r="K142" s="9" t="str">
        <f>Results!C146</f>
        <v>E04</v>
      </c>
      <c r="L142" s="9" t="str">
        <f>Results!B146</f>
        <v>NM_002734</v>
      </c>
      <c r="M142" s="46">
        <f>Results!F146</f>
        <v>0.53321075219460767</v>
      </c>
      <c r="N142" s="46">
        <f>Results!G146</f>
        <v>0.13966089225902753</v>
      </c>
    </row>
    <row r="143" spans="10:14" ht="15" customHeight="1">
      <c r="J143" s="167"/>
      <c r="K143" s="9" t="str">
        <f>Results!C147</f>
        <v>E05</v>
      </c>
      <c r="L143" s="9" t="str">
        <f>Results!B147</f>
        <v>NM_018272</v>
      </c>
      <c r="M143" s="46">
        <f>Results!F147</f>
        <v>0.2476047868667067</v>
      </c>
      <c r="N143" s="46">
        <f>Results!G147</f>
        <v>0.13060964410760886</v>
      </c>
    </row>
    <row r="144" spans="10:14" ht="15" customHeight="1">
      <c r="J144" s="167"/>
      <c r="K144" s="9" t="str">
        <f>Results!C148</f>
        <v>E06</v>
      </c>
      <c r="L144" s="9" t="str">
        <f>Results!B148</f>
        <v>NM_018248</v>
      </c>
      <c r="M144" s="46">
        <f>Results!F148</f>
        <v>1.1220298918535712</v>
      </c>
      <c r="N144" s="46">
        <f>Results!G148</f>
        <v>0.12102133699786047</v>
      </c>
    </row>
    <row r="145" spans="10:14" ht="15" customHeight="1">
      <c r="J145" s="167"/>
      <c r="K145" s="9" t="str">
        <f>Results!C149</f>
        <v>E07</v>
      </c>
      <c r="L145" s="9" t="str">
        <f>Results!B149</f>
        <v>NM_017672</v>
      </c>
      <c r="M145" s="46">
        <f>Results!F149</f>
        <v>6.4084137704580407E-2</v>
      </c>
      <c r="N145" s="46">
        <f>Results!G149</f>
        <v>0.30214926408669224</v>
      </c>
    </row>
    <row r="146" spans="10:14" ht="15" customHeight="1">
      <c r="J146" s="167"/>
      <c r="K146" s="9" t="str">
        <f>Results!C150</f>
        <v>E08</v>
      </c>
      <c r="L146" s="9" t="str">
        <f>Results!B150</f>
        <v>NM_019093</v>
      </c>
      <c r="M146" s="46">
        <f>Results!F150</f>
        <v>4.8119910778769079E-2</v>
      </c>
      <c r="N146" s="46">
        <f>Results!G150</f>
        <v>0.17075503209429951</v>
      </c>
    </row>
    <row r="147" spans="10:14" ht="15" customHeight="1">
      <c r="J147" s="167"/>
      <c r="K147" s="9" t="str">
        <f>Results!C151</f>
        <v>E09</v>
      </c>
      <c r="L147" s="9" t="str">
        <f>Results!B151</f>
        <v>NM_007120</v>
      </c>
      <c r="M147" s="46">
        <f>Results!F151</f>
        <v>4.5105414742544231E-2</v>
      </c>
      <c r="N147" s="46">
        <f>Results!G151</f>
        <v>9.2997344619152114E-2</v>
      </c>
    </row>
    <row r="148" spans="10:14" ht="15" customHeight="1">
      <c r="J148" s="167"/>
      <c r="K148" s="9" t="str">
        <f>Results!C152</f>
        <v>E10</v>
      </c>
      <c r="L148" s="9" t="str">
        <f>Results!B152</f>
        <v>NM_001184</v>
      </c>
      <c r="M148" s="46">
        <f>Results!F152</f>
        <v>0.25633655081832157</v>
      </c>
      <c r="N148" s="46">
        <f>Results!G152</f>
        <v>2.3737854128681252E-2</v>
      </c>
    </row>
    <row r="149" spans="10:14" ht="15" customHeight="1">
      <c r="J149" s="167"/>
      <c r="K149" s="9" t="str">
        <f>Results!C153</f>
        <v>E11</v>
      </c>
      <c r="L149" s="9" t="str">
        <f>Results!B153</f>
        <v>NM_205862</v>
      </c>
      <c r="M149" s="46">
        <f>Results!F153</f>
        <v>0.29107128878695621</v>
      </c>
      <c r="N149" s="46">
        <f>Results!G153</f>
        <v>6.9188048849706779E-2</v>
      </c>
    </row>
    <row r="150" spans="10:14" ht="15" customHeight="1">
      <c r="J150" s="167"/>
      <c r="K150" s="9" t="str">
        <f>Results!C154</f>
        <v>E12</v>
      </c>
      <c r="L150" s="9" t="str">
        <f>Results!B154</f>
        <v>NM_019075</v>
      </c>
      <c r="M150" s="46">
        <f>Results!F154</f>
        <v>0.23479025644616175</v>
      </c>
      <c r="N150" s="46">
        <f>Results!G154</f>
        <v>4.2787504029724734E-2</v>
      </c>
    </row>
    <row r="151" spans="10:14" ht="15" customHeight="1">
      <c r="J151" s="167"/>
      <c r="K151" s="9" t="str">
        <f>Results!C155</f>
        <v>F01</v>
      </c>
      <c r="L151" s="9" t="str">
        <f>Results!B155</f>
        <v>NM_017442</v>
      </c>
      <c r="M151" s="46">
        <f>Results!F155</f>
        <v>1.5081477547135484</v>
      </c>
      <c r="N151" s="46">
        <f>Results!G155</f>
        <v>2.18432802215472E-2</v>
      </c>
    </row>
    <row r="152" spans="10:14" ht="15" customHeight="1">
      <c r="J152" s="167"/>
      <c r="K152" s="9" t="str">
        <f>Results!C156</f>
        <v>F02</v>
      </c>
      <c r="L152" s="9" t="str">
        <f>Results!B156</f>
        <v>NM_000534</v>
      </c>
      <c r="M152" s="46">
        <f>Results!F156</f>
        <v>0.53816150803276919</v>
      </c>
      <c r="N152" s="46">
        <f>Results!G156</f>
        <v>0.10932283375697965</v>
      </c>
    </row>
    <row r="153" spans="10:14" ht="15" customHeight="1">
      <c r="J153" s="167"/>
      <c r="K153" s="9" t="str">
        <f>Results!C157</f>
        <v>F03</v>
      </c>
      <c r="L153" s="9" t="str">
        <f>Results!B157</f>
        <v>NM_002613</v>
      </c>
      <c r="M153" s="46">
        <f>Results!F157</f>
        <v>1.6996394427436911E-3</v>
      </c>
      <c r="N153" s="46">
        <f>Results!G157</f>
        <v>0.23488068730350298</v>
      </c>
    </row>
    <row r="154" spans="10:14" ht="15" customHeight="1">
      <c r="J154" s="167"/>
      <c r="K154" s="9" t="str">
        <f>Results!C158</f>
        <v>F04</v>
      </c>
      <c r="L154" s="9" t="str">
        <f>Results!B158</f>
        <v>NM_016341</v>
      </c>
      <c r="M154" s="46">
        <f>Results!F158</f>
        <v>0.50212244176977383</v>
      </c>
      <c r="N154" s="46">
        <f>Results!G158</f>
        <v>5.4681230666345682E-4</v>
      </c>
    </row>
    <row r="155" spans="10:14" ht="15" customHeight="1">
      <c r="J155" s="167"/>
      <c r="K155" s="9" t="str">
        <f>Results!C159</f>
        <v>F05</v>
      </c>
      <c r="L155" s="9" t="str">
        <f>Results!B159</f>
        <v>NM_020529</v>
      </c>
      <c r="M155" s="46">
        <f>Results!F159</f>
        <v>0.68750611202046152</v>
      </c>
      <c r="N155" s="46">
        <f>Results!G159</f>
        <v>0.42239558682751221</v>
      </c>
    </row>
    <row r="156" spans="10:14" ht="15" customHeight="1">
      <c r="J156" s="167"/>
      <c r="K156" s="9" t="str">
        <f>Results!C160</f>
        <v>F06</v>
      </c>
      <c r="L156" s="9" t="str">
        <f>Results!B160</f>
        <v>NM_003998</v>
      </c>
      <c r="M156" s="46">
        <f>Results!F160</f>
        <v>0.43110497336325609</v>
      </c>
      <c r="N156" s="46">
        <f>Results!G160</f>
        <v>5.4681230666345682E-4</v>
      </c>
    </row>
    <row r="157" spans="10:14" ht="15" customHeight="1">
      <c r="J157" s="167"/>
      <c r="K157" s="9" t="str">
        <f>Results!C161</f>
        <v>F07</v>
      </c>
      <c r="L157" s="9" t="str">
        <f>Results!B161</f>
        <v>NM_006164</v>
      </c>
      <c r="M157" s="46">
        <f>Results!F161</f>
        <v>5.2001818044323193E-3</v>
      </c>
      <c r="N157" s="46">
        <f>Results!G161</f>
        <v>7.6415017355754303E-2</v>
      </c>
    </row>
    <row r="158" spans="10:14" ht="15" customHeight="1">
      <c r="J158" s="167"/>
      <c r="K158" s="9" t="str">
        <f>Results!C162</f>
        <v>F08</v>
      </c>
      <c r="L158" s="9" t="str">
        <f>Results!B162</f>
        <v>NM_002485</v>
      </c>
      <c r="M158" s="46">
        <f>Results!F162</f>
        <v>0.10978689645449129</v>
      </c>
      <c r="N158" s="46">
        <f>Results!G162</f>
        <v>3.6482118867405378E-2</v>
      </c>
    </row>
    <row r="159" spans="10:14" ht="15" customHeight="1">
      <c r="J159" s="167"/>
      <c r="K159" s="9" t="str">
        <f>Results!C163</f>
        <v>F09</v>
      </c>
      <c r="L159" s="9" t="str">
        <f>Results!B163</f>
        <v>NM_002454</v>
      </c>
      <c r="M159" s="46">
        <f>Results!F163</f>
        <v>2.3728714873662286E-2</v>
      </c>
      <c r="N159" s="46">
        <f>Results!G163</f>
        <v>3.1394739825064209E-2</v>
      </c>
    </row>
    <row r="160" spans="10:14" ht="15" customHeight="1">
      <c r="J160" s="167"/>
      <c r="K160" s="9" t="str">
        <f>Results!C164</f>
        <v>F10</v>
      </c>
      <c r="L160" s="9" t="str">
        <f>Results!B164</f>
        <v>NM_019899</v>
      </c>
      <c r="M160" s="46">
        <f>Results!F164</f>
        <v>4.8407437617673001E-3</v>
      </c>
      <c r="N160" s="46">
        <f>Results!G164</f>
        <v>9.9115976080072742E-3</v>
      </c>
    </row>
    <row r="161" spans="10:14" ht="15" customHeight="1">
      <c r="J161" s="167"/>
      <c r="K161" s="9" t="str">
        <f>Results!C165</f>
        <v>F11</v>
      </c>
      <c r="L161" s="9" t="str">
        <f>Results!B165</f>
        <v>NM_005590</v>
      </c>
      <c r="M161" s="46">
        <f>Results!F165</f>
        <v>0.69228809519692069</v>
      </c>
      <c r="N161" s="46">
        <f>Results!G165</f>
        <v>5.4681230666345682E-4</v>
      </c>
    </row>
    <row r="162" spans="10:14" ht="15" customHeight="1">
      <c r="J162" s="167"/>
      <c r="K162" s="9" t="str">
        <f>Results!C166</f>
        <v>F12</v>
      </c>
      <c r="L162" s="9" t="str">
        <f>Results!B166</f>
        <v>NM_000250</v>
      </c>
      <c r="M162" s="46">
        <f>Results!F166</f>
        <v>0.39214101351535752</v>
      </c>
      <c r="N162" s="46">
        <f>Results!G166</f>
        <v>0.2786771591472309</v>
      </c>
    </row>
    <row r="163" spans="10:14" ht="15" customHeight="1">
      <c r="J163" s="167"/>
      <c r="K163" s="9" t="str">
        <f>Results!C167</f>
        <v>G01</v>
      </c>
      <c r="L163" s="9" t="str">
        <f>Results!B167</f>
        <v>NM_002426</v>
      </c>
      <c r="M163" s="46">
        <f>Results!F167</f>
        <v>1.346714881655823</v>
      </c>
      <c r="N163" s="46">
        <f>Results!G167</f>
        <v>0.11825720584069953</v>
      </c>
    </row>
    <row r="164" spans="10:14" ht="15" customHeight="1">
      <c r="J164" s="167"/>
      <c r="K164" s="9" t="str">
        <f>Results!C168</f>
        <v>G02</v>
      </c>
      <c r="L164" s="9" t="str">
        <f>Results!B168</f>
        <v>NM_002422</v>
      </c>
      <c r="M164" s="46">
        <f>Results!F168</f>
        <v>4.6571406205912984</v>
      </c>
      <c r="N164" s="46">
        <f>Results!G168</f>
        <v>0.3568360635427163</v>
      </c>
    </row>
    <row r="165" spans="10:14" ht="15" customHeight="1">
      <c r="J165" s="167"/>
      <c r="K165" s="9" t="str">
        <f>Results!C169</f>
        <v>G03</v>
      </c>
      <c r="L165" s="9" t="str">
        <f>Results!B169</f>
        <v>NM_004530</v>
      </c>
      <c r="M165" s="46">
        <f>Results!F169</f>
        <v>6.3371031147243704E-4</v>
      </c>
      <c r="N165" s="46">
        <f>Results!G169</f>
        <v>1.8833920347746949</v>
      </c>
    </row>
    <row r="166" spans="10:14" ht="15" customHeight="1">
      <c r="J166" s="167"/>
      <c r="K166" s="9" t="str">
        <f>Results!C170</f>
        <v>G04</v>
      </c>
      <c r="L166" s="9" t="str">
        <f>Results!B170</f>
        <v>NM_002421</v>
      </c>
      <c r="M166" s="46">
        <f>Results!F170</f>
        <v>1.1224366076599797E-2</v>
      </c>
      <c r="N166" s="46">
        <f>Results!G170</f>
        <v>5.4681230666345682E-4</v>
      </c>
    </row>
    <row r="167" spans="10:14" ht="15" customHeight="1">
      <c r="J167" s="167"/>
      <c r="K167" s="9" t="str">
        <f>Results!C171</f>
        <v>G05</v>
      </c>
      <c r="L167" s="9" t="str">
        <f>Results!B171</f>
        <v>NM_000244</v>
      </c>
      <c r="M167" s="46">
        <f>Results!F171</f>
        <v>0.21555248668162841</v>
      </c>
      <c r="N167" s="46">
        <f>Results!G171</f>
        <v>8.042881028003648E-4</v>
      </c>
    </row>
    <row r="168" spans="10:14" ht="15" customHeight="1">
      <c r="J168" s="167"/>
      <c r="K168" s="9" t="str">
        <f>Results!C172</f>
        <v>G06</v>
      </c>
      <c r="L168" s="9" t="str">
        <f>Results!B172</f>
        <v>NM_006152</v>
      </c>
      <c r="M168" s="46">
        <f>Results!F172</f>
        <v>3.5800191405888318E-2</v>
      </c>
      <c r="N168" s="46">
        <f>Results!G172</f>
        <v>6.6063627535086308E-2</v>
      </c>
    </row>
    <row r="169" spans="10:14" ht="15" customHeight="1">
      <c r="J169" s="167"/>
      <c r="K169" s="9" t="str">
        <f>Results!C173</f>
        <v>G07</v>
      </c>
      <c r="L169" s="9" t="str">
        <f>Results!B173</f>
        <v>NM_002312</v>
      </c>
      <c r="M169" s="46">
        <f>Results!F173</f>
        <v>2.968979847680139E-2</v>
      </c>
      <c r="N169" s="46">
        <f>Results!G173</f>
        <v>2.486051511734122E-2</v>
      </c>
    </row>
    <row r="170" spans="10:14" ht="15" customHeight="1">
      <c r="J170" s="167"/>
      <c r="K170" s="9" t="str">
        <f>Results!C174</f>
        <v>G08</v>
      </c>
      <c r="L170" s="9" t="str">
        <f>Results!B174</f>
        <v>NM_005544</v>
      </c>
      <c r="M170" s="46">
        <f>Results!F174</f>
        <v>0.52952759649080172</v>
      </c>
      <c r="N170" s="46">
        <f>Results!G174</f>
        <v>6.6612100919371644E-3</v>
      </c>
    </row>
    <row r="171" spans="10:14" ht="15" customHeight="1">
      <c r="J171" s="167"/>
      <c r="K171" s="9" t="str">
        <f>Results!C175</f>
        <v>G09</v>
      </c>
      <c r="L171" s="9" t="str">
        <f>Results!B175</f>
        <v>NM_001562</v>
      </c>
      <c r="M171" s="46">
        <f>Results!F175</f>
        <v>1.0521210012936117E-2</v>
      </c>
      <c r="N171" s="46">
        <f>Results!G175</f>
        <v>0.31136240558970568</v>
      </c>
    </row>
    <row r="172" spans="10:14" ht="15" customHeight="1">
      <c r="J172" s="167"/>
      <c r="K172" s="9" t="str">
        <f>Results!C176</f>
        <v>G10</v>
      </c>
      <c r="L172" s="9" t="str">
        <f>Results!B176</f>
        <v>NM_002187</v>
      </c>
      <c r="M172" s="46">
        <f>Results!F176</f>
        <v>2.2920427735169724E-2</v>
      </c>
      <c r="N172" s="46">
        <f>Results!G176</f>
        <v>3.4560344967954912E-3</v>
      </c>
    </row>
    <row r="173" spans="10:14" ht="15" customHeight="1">
      <c r="J173" s="167"/>
      <c r="K173" s="9" t="str">
        <f>Results!C177</f>
        <v>G11</v>
      </c>
      <c r="L173" s="9" t="str">
        <f>Results!B177</f>
        <v>NM_000882</v>
      </c>
      <c r="M173" s="46">
        <f>Results!F177</f>
        <v>0.47066672861657416</v>
      </c>
      <c r="N173" s="46">
        <f>Results!G177</f>
        <v>3.6063085992611148E-2</v>
      </c>
    </row>
    <row r="174" spans="10:14" ht="15" customHeight="1">
      <c r="J174" s="167"/>
      <c r="K174" s="9" t="str">
        <f>Results!C178</f>
        <v>G12</v>
      </c>
      <c r="L174" s="9" t="str">
        <f>Results!B178</f>
        <v>NM_000575</v>
      </c>
      <c r="M174" s="46">
        <f>Results!F178</f>
        <v>108.59228336671069</v>
      </c>
      <c r="N174" s="46">
        <f>Results!G178</f>
        <v>0.1903421090165342</v>
      </c>
    </row>
  </sheetData>
  <mergeCells count="9">
    <mergeCell ref="J7:J90"/>
    <mergeCell ref="J91:J174"/>
    <mergeCell ref="A2:H2"/>
    <mergeCell ref="A4:H4"/>
    <mergeCell ref="M5:N5"/>
    <mergeCell ref="L5:L6"/>
    <mergeCell ref="K5:K6"/>
    <mergeCell ref="J4:N4"/>
    <mergeCell ref="J5:J6"/>
  </mergeCells>
  <phoneticPr fontId="5"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图表</vt:lpstr>
      </vt:variant>
      <vt:variant>
        <vt:i4>1</vt:i4>
      </vt:variant>
    </vt:vector>
  </HeadingPairs>
  <TitlesOfParts>
    <vt:vector size="13" baseType="lpstr">
      <vt:lpstr>Instructions</vt:lpstr>
      <vt:lpstr>Gene Table</vt:lpstr>
      <vt:lpstr>Test Sample Data</vt:lpstr>
      <vt:lpstr>Control Sample Data</vt:lpstr>
      <vt:lpstr>Choose Housekeeping Genes</vt:lpstr>
      <vt:lpstr>QC Report</vt:lpstr>
      <vt:lpstr>Results</vt:lpstr>
      <vt:lpstr>Data for 3D Profile</vt:lpstr>
      <vt:lpstr>Scatter Plot</vt:lpstr>
      <vt:lpstr>Volcano Plot</vt:lpstr>
      <vt:lpstr>Calculations</vt:lpstr>
      <vt:lpstr>Gene List</vt:lpstr>
      <vt:lpstr>3D Profile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jpy</dc:creator>
  <cp:lastModifiedBy>雨林木风</cp:lastModifiedBy>
  <cp:lastPrinted>2008-03-03T15:10:12Z</cp:lastPrinted>
  <dcterms:created xsi:type="dcterms:W3CDTF">2005-05-13T13:33:47Z</dcterms:created>
  <dcterms:modified xsi:type="dcterms:W3CDTF">2013-07-17T07:41:24Z</dcterms:modified>
</cp:coreProperties>
</file>